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ml.chartshapes+xml"/>
  <Override PartName="/xl/drawings/drawing22.xml" ContentType="application/vnd.openxmlformats-officedocument.drawingml.chartshapes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440" windowHeight="10065"/>
  </bookViews>
  <sheets>
    <sheet name="Sheet1" sheetId="1" r:id="rId1"/>
    <sheet name="Sheet1A" sheetId="7" r:id="rId2"/>
    <sheet name="Fig 3.11" sheetId="4" r:id="rId3"/>
    <sheet name="Fig 3.13" sheetId="8" r:id="rId4"/>
    <sheet name="Sheet2" sheetId="2" r:id="rId5"/>
    <sheet name="Sheet2A" sheetId="6" r:id="rId6"/>
    <sheet name="Fig 3.12" sheetId="12" r:id="rId7"/>
    <sheet name="Fig 3.14" sheetId="13" r:id="rId8"/>
    <sheet name="Sheet3" sheetId="3" r:id="rId9"/>
    <sheet name="Fig 3.16" sheetId="10" r:id="rId10"/>
    <sheet name="Fig 3.17" sheetId="11" r:id="rId11"/>
    <sheet name="Fig 3.19" sheetId="15" r:id="rId12"/>
    <sheet name="Fig 3.20" sheetId="19" r:id="rId13"/>
    <sheet name="Fig 3.21" sheetId="17" r:id="rId14"/>
    <sheet name="Fig 3.22" sheetId="18" r:id="rId15"/>
    <sheet name="Sheet4" sheetId="42" r:id="rId16"/>
    <sheet name="Fig 3.28" sheetId="43" r:id="rId17"/>
  </sheets>
  <calcPr calcId="125725"/>
</workbook>
</file>

<file path=xl/calcChain.xml><?xml version="1.0" encoding="utf-8"?>
<calcChain xmlns="http://schemas.openxmlformats.org/spreadsheetml/2006/main">
  <c r="D12" i="1"/>
  <c r="E12"/>
  <c r="F12"/>
  <c r="G12"/>
  <c r="C12"/>
  <c r="B12"/>
  <c r="X152" i="42"/>
  <c r="W152"/>
  <c r="V152"/>
  <c r="U152"/>
  <c r="T152"/>
  <c r="S152"/>
  <c r="R152"/>
  <c r="Q152"/>
  <c r="P152"/>
  <c r="O152"/>
  <c r="N152"/>
  <c r="M152"/>
  <c r="L152"/>
  <c r="K152"/>
  <c r="J152"/>
  <c r="I152"/>
  <c r="H152"/>
  <c r="G152"/>
  <c r="F152"/>
  <c r="E152"/>
  <c r="D152"/>
  <c r="C15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F102"/>
  <c r="E102"/>
  <c r="D102"/>
  <c r="C10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Q66" i="3"/>
  <c r="W66" s="1"/>
  <c r="AP66" s="1"/>
  <c r="P66"/>
  <c r="V66" s="1"/>
  <c r="AO66" s="1"/>
  <c r="O66"/>
  <c r="U66" s="1"/>
  <c r="AN66" s="1"/>
  <c r="N66"/>
  <c r="T66" s="1"/>
  <c r="AM66" s="1"/>
  <c r="Q65"/>
  <c r="W65" s="1"/>
  <c r="AP65" s="1"/>
  <c r="P65"/>
  <c r="V65" s="1"/>
  <c r="AO65" s="1"/>
  <c r="O65"/>
  <c r="U65" s="1"/>
  <c r="AN65" s="1"/>
  <c r="N65"/>
  <c r="T65" s="1"/>
  <c r="AM65" s="1"/>
  <c r="Q64"/>
  <c r="W64" s="1"/>
  <c r="AP64" s="1"/>
  <c r="P64"/>
  <c r="V64" s="1"/>
  <c r="AO64" s="1"/>
  <c r="O64"/>
  <c r="U64" s="1"/>
  <c r="AN64" s="1"/>
  <c r="N64"/>
  <c r="T64" s="1"/>
  <c r="AM64" s="1"/>
  <c r="Q63"/>
  <c r="W63" s="1"/>
  <c r="AP63" s="1"/>
  <c r="P63"/>
  <c r="V63" s="1"/>
  <c r="AO63" s="1"/>
  <c r="O63"/>
  <c r="U63" s="1"/>
  <c r="AN63" s="1"/>
  <c r="N63"/>
  <c r="T63" s="1"/>
  <c r="AM63" s="1"/>
  <c r="Q62"/>
  <c r="W62" s="1"/>
  <c r="AP62" s="1"/>
  <c r="P62"/>
  <c r="V62" s="1"/>
  <c r="AO62" s="1"/>
  <c r="O62"/>
  <c r="U62" s="1"/>
  <c r="AN62" s="1"/>
  <c r="N62"/>
  <c r="T62" s="1"/>
  <c r="AM62" s="1"/>
  <c r="Q61"/>
  <c r="W61" s="1"/>
  <c r="AP61" s="1"/>
  <c r="P61"/>
  <c r="V61" s="1"/>
  <c r="AO61" s="1"/>
  <c r="O61"/>
  <c r="U61" s="1"/>
  <c r="AN61" s="1"/>
  <c r="N61"/>
  <c r="T61" s="1"/>
  <c r="AM61" s="1"/>
  <c r="Q60"/>
  <c r="W60" s="1"/>
  <c r="AP60" s="1"/>
  <c r="P60"/>
  <c r="V60" s="1"/>
  <c r="AO60" s="1"/>
  <c r="O60"/>
  <c r="U60" s="1"/>
  <c r="AN60" s="1"/>
  <c r="N60"/>
  <c r="T60" s="1"/>
  <c r="AM60" s="1"/>
  <c r="Q59"/>
  <c r="W59" s="1"/>
  <c r="AP59" s="1"/>
  <c r="P59"/>
  <c r="V59" s="1"/>
  <c r="AO59" s="1"/>
  <c r="O59"/>
  <c r="U59" s="1"/>
  <c r="AN59" s="1"/>
  <c r="N59"/>
  <c r="T59" s="1"/>
  <c r="AM59" s="1"/>
  <c r="Q58"/>
  <c r="W58" s="1"/>
  <c r="AP58" s="1"/>
  <c r="P58"/>
  <c r="V58" s="1"/>
  <c r="AO58" s="1"/>
  <c r="O58"/>
  <c r="U58" s="1"/>
  <c r="AN58" s="1"/>
  <c r="N58"/>
  <c r="T58" s="1"/>
  <c r="AM58" s="1"/>
  <c r="Q57"/>
  <c r="W57" s="1"/>
  <c r="AP57" s="1"/>
  <c r="P57"/>
  <c r="V57" s="1"/>
  <c r="AO57" s="1"/>
  <c r="O57"/>
  <c r="U57" s="1"/>
  <c r="AN57" s="1"/>
  <c r="N57"/>
  <c r="T57" s="1"/>
  <c r="AM57" s="1"/>
  <c r="Q56"/>
  <c r="W56" s="1"/>
  <c r="AP56" s="1"/>
  <c r="P56"/>
  <c r="V56" s="1"/>
  <c r="AO56" s="1"/>
  <c r="O56"/>
  <c r="U56" s="1"/>
  <c r="AN56" s="1"/>
  <c r="N56"/>
  <c r="T56" s="1"/>
  <c r="AM56" s="1"/>
  <c r="Q55"/>
  <c r="W55" s="1"/>
  <c r="AP55" s="1"/>
  <c r="P55"/>
  <c r="V55" s="1"/>
  <c r="AO55" s="1"/>
  <c r="O55"/>
  <c r="U55" s="1"/>
  <c r="AN55" s="1"/>
  <c r="N55"/>
  <c r="T55" s="1"/>
  <c r="AM55" s="1"/>
  <c r="Q54"/>
  <c r="W54" s="1"/>
  <c r="AP54" s="1"/>
  <c r="P54"/>
  <c r="V54" s="1"/>
  <c r="AO54" s="1"/>
  <c r="O54"/>
  <c r="U54" s="1"/>
  <c r="AN54" s="1"/>
  <c r="N54"/>
  <c r="T54" s="1"/>
  <c r="AM54" s="1"/>
  <c r="Q53"/>
  <c r="W53" s="1"/>
  <c r="AP53" s="1"/>
  <c r="P53"/>
  <c r="V53" s="1"/>
  <c r="AO53" s="1"/>
  <c r="O53"/>
  <c r="U53" s="1"/>
  <c r="AN53" s="1"/>
  <c r="N53"/>
  <c r="T53" s="1"/>
  <c r="AM53" s="1"/>
  <c r="Q52"/>
  <c r="W52" s="1"/>
  <c r="AP52" s="1"/>
  <c r="P52"/>
  <c r="V52" s="1"/>
  <c r="AO52" s="1"/>
  <c r="O52"/>
  <c r="U52" s="1"/>
  <c r="AN52" s="1"/>
  <c r="N52"/>
  <c r="T52" s="1"/>
  <c r="AM52" s="1"/>
  <c r="Q51"/>
  <c r="W51" s="1"/>
  <c r="AP51" s="1"/>
  <c r="P51"/>
  <c r="V51" s="1"/>
  <c r="AO51" s="1"/>
  <c r="O51"/>
  <c r="U51" s="1"/>
  <c r="AN51" s="1"/>
  <c r="N51"/>
  <c r="T51" s="1"/>
  <c r="AM51" s="1"/>
  <c r="Q50"/>
  <c r="W50" s="1"/>
  <c r="AP50" s="1"/>
  <c r="P50"/>
  <c r="V50" s="1"/>
  <c r="AO50" s="1"/>
  <c r="O50"/>
  <c r="U50" s="1"/>
  <c r="AN50" s="1"/>
  <c r="N50"/>
  <c r="T50" s="1"/>
  <c r="AM50" s="1"/>
  <c r="Q49"/>
  <c r="W49" s="1"/>
  <c r="AP49" s="1"/>
  <c r="P49"/>
  <c r="V49" s="1"/>
  <c r="AO49" s="1"/>
  <c r="O49"/>
  <c r="U49" s="1"/>
  <c r="AN49" s="1"/>
  <c r="N49"/>
  <c r="T49" s="1"/>
  <c r="AM49" s="1"/>
  <c r="Q48"/>
  <c r="W48" s="1"/>
  <c r="AP48" s="1"/>
  <c r="P48"/>
  <c r="V48" s="1"/>
  <c r="AO48" s="1"/>
  <c r="O48"/>
  <c r="U48" s="1"/>
  <c r="AN48" s="1"/>
  <c r="N48"/>
  <c r="T48" s="1"/>
  <c r="AM48" s="1"/>
  <c r="Q47"/>
  <c r="W47" s="1"/>
  <c r="AP47" s="1"/>
  <c r="P47"/>
  <c r="V47" s="1"/>
  <c r="AO47" s="1"/>
  <c r="O47"/>
  <c r="U47" s="1"/>
  <c r="AN47" s="1"/>
  <c r="N47"/>
  <c r="T47" s="1"/>
  <c r="AM47" s="1"/>
  <c r="Q46"/>
  <c r="W46" s="1"/>
  <c r="AP46" s="1"/>
  <c r="P46"/>
  <c r="V46" s="1"/>
  <c r="AO46" s="1"/>
  <c r="O46"/>
  <c r="U46" s="1"/>
  <c r="AN46" s="1"/>
  <c r="N46"/>
  <c r="T46" s="1"/>
  <c r="AM46" s="1"/>
  <c r="Q45"/>
  <c r="W45" s="1"/>
  <c r="AP45" s="1"/>
  <c r="P45"/>
  <c r="V45" s="1"/>
  <c r="AO45" s="1"/>
  <c r="O45"/>
  <c r="U45" s="1"/>
  <c r="AN45" s="1"/>
  <c r="N45"/>
  <c r="T45" s="1"/>
  <c r="AM45" s="1"/>
  <c r="Q44"/>
  <c r="W44" s="1"/>
  <c r="AP44" s="1"/>
  <c r="P44"/>
  <c r="V44" s="1"/>
  <c r="AO44" s="1"/>
  <c r="O44"/>
  <c r="U44" s="1"/>
  <c r="AN44" s="1"/>
  <c r="N44"/>
  <c r="T44" s="1"/>
  <c r="AM44" s="1"/>
  <c r="Q43"/>
  <c r="W43" s="1"/>
  <c r="AP43" s="1"/>
  <c r="P43"/>
  <c r="V43" s="1"/>
  <c r="AO43" s="1"/>
  <c r="O43"/>
  <c r="U43" s="1"/>
  <c r="AN43" s="1"/>
  <c r="N43"/>
  <c r="T43" s="1"/>
  <c r="AM43" s="1"/>
  <c r="Q42"/>
  <c r="W42" s="1"/>
  <c r="AP42" s="1"/>
  <c r="P42"/>
  <c r="V42" s="1"/>
  <c r="AO42" s="1"/>
  <c r="O42"/>
  <c r="U42" s="1"/>
  <c r="AN42" s="1"/>
  <c r="N42"/>
  <c r="T42" s="1"/>
  <c r="AM42" s="1"/>
  <c r="Q41"/>
  <c r="W41" s="1"/>
  <c r="AP41" s="1"/>
  <c r="P41"/>
  <c r="V41" s="1"/>
  <c r="AO41" s="1"/>
  <c r="O41"/>
  <c r="U41" s="1"/>
  <c r="AN41" s="1"/>
  <c r="N41"/>
  <c r="T41" s="1"/>
  <c r="AM41" s="1"/>
  <c r="Q40"/>
  <c r="W40" s="1"/>
  <c r="AP40" s="1"/>
  <c r="P40"/>
  <c r="V40" s="1"/>
  <c r="AO40" s="1"/>
  <c r="O40"/>
  <c r="U40" s="1"/>
  <c r="AN40" s="1"/>
  <c r="N40"/>
  <c r="T40" s="1"/>
  <c r="AM40" s="1"/>
  <c r="Q39"/>
  <c r="W39" s="1"/>
  <c r="AP39" s="1"/>
  <c r="P39"/>
  <c r="V39" s="1"/>
  <c r="AO39" s="1"/>
  <c r="O39"/>
  <c r="U39" s="1"/>
  <c r="AN39" s="1"/>
  <c r="N39"/>
  <c r="T39" s="1"/>
  <c r="AM39" s="1"/>
  <c r="Q38"/>
  <c r="W38" s="1"/>
  <c r="AP38" s="1"/>
  <c r="P38"/>
  <c r="V38" s="1"/>
  <c r="AO38" s="1"/>
  <c r="O38"/>
  <c r="U38" s="1"/>
  <c r="AN38" s="1"/>
  <c r="N38"/>
  <c r="T38" s="1"/>
  <c r="AM38" s="1"/>
  <c r="Q37"/>
  <c r="W37" s="1"/>
  <c r="AP37" s="1"/>
  <c r="P37"/>
  <c r="V37" s="1"/>
  <c r="AO37" s="1"/>
  <c r="O37"/>
  <c r="U37" s="1"/>
  <c r="AN37" s="1"/>
  <c r="N37"/>
  <c r="T37" s="1"/>
  <c r="AM37" s="1"/>
  <c r="Q36"/>
  <c r="W36" s="1"/>
  <c r="AP36" s="1"/>
  <c r="P36"/>
  <c r="V36" s="1"/>
  <c r="AO36" s="1"/>
  <c r="O36"/>
  <c r="U36" s="1"/>
  <c r="AN36" s="1"/>
  <c r="N36"/>
  <c r="T36" s="1"/>
  <c r="AM36" s="1"/>
  <c r="Q35"/>
  <c r="W35" s="1"/>
  <c r="AP35" s="1"/>
  <c r="P35"/>
  <c r="V35" s="1"/>
  <c r="AO35" s="1"/>
  <c r="O35"/>
  <c r="U35" s="1"/>
  <c r="AN35" s="1"/>
  <c r="N35"/>
  <c r="T35" s="1"/>
  <c r="AM35" s="1"/>
  <c r="Q34"/>
  <c r="W34" s="1"/>
  <c r="AP34" s="1"/>
  <c r="P34"/>
  <c r="V34" s="1"/>
  <c r="AO34" s="1"/>
  <c r="O34"/>
  <c r="U34" s="1"/>
  <c r="AN34" s="1"/>
  <c r="N34"/>
  <c r="T34" s="1"/>
  <c r="AM34" s="1"/>
  <c r="Q33"/>
  <c r="W33" s="1"/>
  <c r="AP33" s="1"/>
  <c r="P33"/>
  <c r="V33" s="1"/>
  <c r="AO33" s="1"/>
  <c r="O33"/>
  <c r="U33" s="1"/>
  <c r="AN33" s="1"/>
  <c r="N33"/>
  <c r="T33" s="1"/>
  <c r="AM33" s="1"/>
  <c r="Q32"/>
  <c r="W32" s="1"/>
  <c r="AP32" s="1"/>
  <c r="P32"/>
  <c r="V32" s="1"/>
  <c r="AO32" s="1"/>
  <c r="O32"/>
  <c r="U32" s="1"/>
  <c r="AN32" s="1"/>
  <c r="N32"/>
  <c r="T32" s="1"/>
  <c r="AM32" s="1"/>
  <c r="Q31"/>
  <c r="W31" s="1"/>
  <c r="AP31" s="1"/>
  <c r="P31"/>
  <c r="V31" s="1"/>
  <c r="AO31" s="1"/>
  <c r="O31"/>
  <c r="U31" s="1"/>
  <c r="AN31" s="1"/>
  <c r="N31"/>
  <c r="T31" s="1"/>
  <c r="AM31" s="1"/>
  <c r="Q30"/>
  <c r="W30" s="1"/>
  <c r="AP30" s="1"/>
  <c r="P30"/>
  <c r="V30" s="1"/>
  <c r="AO30" s="1"/>
  <c r="O30"/>
  <c r="U30" s="1"/>
  <c r="AN30" s="1"/>
  <c r="N30"/>
  <c r="T30" s="1"/>
  <c r="AM30" s="1"/>
  <c r="Q29"/>
  <c r="W29" s="1"/>
  <c r="AP29" s="1"/>
  <c r="P29"/>
  <c r="V29" s="1"/>
  <c r="AO29" s="1"/>
  <c r="O29"/>
  <c r="U29" s="1"/>
  <c r="AN29" s="1"/>
  <c r="N29"/>
  <c r="T29" s="1"/>
  <c r="AM29" s="1"/>
  <c r="Q28"/>
  <c r="W28" s="1"/>
  <c r="AP28" s="1"/>
  <c r="P28"/>
  <c r="V28" s="1"/>
  <c r="AO28" s="1"/>
  <c r="O28"/>
  <c r="U28" s="1"/>
  <c r="AN28" s="1"/>
  <c r="N28"/>
  <c r="T28" s="1"/>
  <c r="AM28" s="1"/>
  <c r="Q27"/>
  <c r="W27" s="1"/>
  <c r="AP27" s="1"/>
  <c r="P27"/>
  <c r="V27" s="1"/>
  <c r="AO27" s="1"/>
  <c r="O27"/>
  <c r="U27" s="1"/>
  <c r="AN27" s="1"/>
  <c r="N27"/>
  <c r="T27" s="1"/>
  <c r="AM27" s="1"/>
  <c r="Q26"/>
  <c r="W26" s="1"/>
  <c r="AP26" s="1"/>
  <c r="P26"/>
  <c r="V26" s="1"/>
  <c r="AO26" s="1"/>
  <c r="O26"/>
  <c r="U26" s="1"/>
  <c r="AN26" s="1"/>
  <c r="N26"/>
  <c r="T26" s="1"/>
  <c r="AM26" s="1"/>
  <c r="Q25"/>
  <c r="W25" s="1"/>
  <c r="AP25" s="1"/>
  <c r="P25"/>
  <c r="V25" s="1"/>
  <c r="AO25" s="1"/>
  <c r="O25"/>
  <c r="U25" s="1"/>
  <c r="AN25" s="1"/>
  <c r="N25"/>
  <c r="T25" s="1"/>
  <c r="AM25" s="1"/>
  <c r="Q24"/>
  <c r="W24" s="1"/>
  <c r="AP24" s="1"/>
  <c r="P24"/>
  <c r="V24" s="1"/>
  <c r="AO24" s="1"/>
  <c r="O24"/>
  <c r="U24" s="1"/>
  <c r="AN24" s="1"/>
  <c r="N24"/>
  <c r="T24" s="1"/>
  <c r="AM24" s="1"/>
  <c r="AW23"/>
  <c r="AV23"/>
  <c r="AU23"/>
  <c r="AT23"/>
  <c r="AS23"/>
  <c r="Q23"/>
  <c r="W23" s="1"/>
  <c r="AP23" s="1"/>
  <c r="P23"/>
  <c r="V23" s="1"/>
  <c r="AO23" s="1"/>
  <c r="O23"/>
  <c r="U23" s="1"/>
  <c r="AN23" s="1"/>
  <c r="N23"/>
  <c r="T23" s="1"/>
  <c r="AM23" s="1"/>
  <c r="AW22"/>
  <c r="AV22"/>
  <c r="AU22"/>
  <c r="AT22"/>
  <c r="AS22"/>
  <c r="Q22"/>
  <c r="W22" s="1"/>
  <c r="AP22" s="1"/>
  <c r="P22"/>
  <c r="V22" s="1"/>
  <c r="AO22" s="1"/>
  <c r="O22"/>
  <c r="U22" s="1"/>
  <c r="AN22" s="1"/>
  <c r="N22"/>
  <c r="T22" s="1"/>
  <c r="AM22" s="1"/>
  <c r="AW21"/>
  <c r="AV21"/>
  <c r="AU21"/>
  <c r="AT21"/>
  <c r="AS21"/>
  <c r="Q21"/>
  <c r="W21" s="1"/>
  <c r="AP21" s="1"/>
  <c r="P21"/>
  <c r="V21" s="1"/>
  <c r="AO21" s="1"/>
  <c r="O21"/>
  <c r="U21" s="1"/>
  <c r="AN21" s="1"/>
  <c r="N21"/>
  <c r="T21" s="1"/>
  <c r="AM21" s="1"/>
  <c r="AW20"/>
  <c r="AV20"/>
  <c r="AU20"/>
  <c r="AT20"/>
  <c r="AS20"/>
  <c r="Q20"/>
  <c r="W20" s="1"/>
  <c r="AP20" s="1"/>
  <c r="P20"/>
  <c r="V20" s="1"/>
  <c r="AO20" s="1"/>
  <c r="O20"/>
  <c r="U20" s="1"/>
  <c r="AN20" s="1"/>
  <c r="N20"/>
  <c r="T20" s="1"/>
  <c r="AM20" s="1"/>
  <c r="AW19"/>
  <c r="AV19"/>
  <c r="AU19"/>
  <c r="AT19"/>
  <c r="AS19"/>
  <c r="Q19"/>
  <c r="W19" s="1"/>
  <c r="AP19" s="1"/>
  <c r="P19"/>
  <c r="V19" s="1"/>
  <c r="AO19" s="1"/>
  <c r="O19"/>
  <c r="U19" s="1"/>
  <c r="AN19" s="1"/>
  <c r="N19"/>
  <c r="T19" s="1"/>
  <c r="AM19" s="1"/>
  <c r="AW18"/>
  <c r="AV18"/>
  <c r="AU18"/>
  <c r="AT18"/>
  <c r="AS18"/>
  <c r="Q18"/>
  <c r="P18"/>
  <c r="V18" s="1"/>
  <c r="O18"/>
  <c r="N18"/>
  <c r="T18" s="1"/>
  <c r="AM18" s="1"/>
  <c r="Q17"/>
  <c r="W17" s="1"/>
  <c r="AP17" s="1"/>
  <c r="P17"/>
  <c r="V17" s="1"/>
  <c r="AO17" s="1"/>
  <c r="O17"/>
  <c r="U17" s="1"/>
  <c r="AN17" s="1"/>
  <c r="N17"/>
  <c r="T17" s="1"/>
  <c r="AM17" s="1"/>
  <c r="G69" i="2"/>
  <c r="F69"/>
  <c r="E69"/>
  <c r="D69"/>
  <c r="C69"/>
  <c r="B69"/>
  <c r="U18" i="3" l="1"/>
  <c r="AN18" s="1"/>
  <c r="AO18"/>
  <c r="W18"/>
  <c r="AP18" s="1"/>
  <c r="G68" i="2"/>
  <c r="F68"/>
  <c r="E68"/>
  <c r="D68"/>
  <c r="C68"/>
  <c r="B68"/>
  <c r="G67"/>
  <c r="F67"/>
  <c r="E67"/>
  <c r="D67"/>
  <c r="C67"/>
  <c r="B67"/>
  <c r="G66"/>
  <c r="F66"/>
  <c r="E66"/>
  <c r="D66"/>
  <c r="C66"/>
  <c r="B66"/>
  <c r="G65"/>
  <c r="F65"/>
  <c r="E65"/>
  <c r="D65"/>
  <c r="C65"/>
  <c r="B65"/>
  <c r="G64"/>
  <c r="F64"/>
  <c r="E64"/>
  <c r="D64"/>
  <c r="C64"/>
  <c r="B64"/>
  <c r="G63"/>
  <c r="F63"/>
  <c r="E63"/>
  <c r="D63"/>
  <c r="C63"/>
  <c r="B63"/>
  <c r="G62"/>
  <c r="F62"/>
  <c r="E62"/>
  <c r="D62"/>
  <c r="C62"/>
  <c r="B62"/>
  <c r="G61"/>
  <c r="F61"/>
  <c r="E61"/>
  <c r="D61"/>
  <c r="C61"/>
  <c r="B61"/>
  <c r="G60"/>
  <c r="F60"/>
  <c r="E60"/>
  <c r="D60"/>
  <c r="C60"/>
  <c r="B60"/>
  <c r="G59"/>
  <c r="F59"/>
  <c r="E59"/>
  <c r="D59"/>
  <c r="C59"/>
  <c r="B59"/>
  <c r="G58"/>
  <c r="F58"/>
  <c r="E58"/>
  <c r="D58"/>
  <c r="C58"/>
  <c r="B58"/>
  <c r="G57"/>
  <c r="F57"/>
  <c r="E57"/>
  <c r="D57"/>
  <c r="C57"/>
  <c r="B57"/>
  <c r="G56"/>
  <c r="F56"/>
  <c r="E56"/>
  <c r="D56"/>
  <c r="C56"/>
  <c r="B56"/>
  <c r="G55"/>
  <c r="F55"/>
  <c r="E55"/>
  <c r="D55"/>
  <c r="C55"/>
  <c r="B55"/>
  <c r="G54"/>
  <c r="F54"/>
  <c r="E54"/>
  <c r="D54"/>
  <c r="C54"/>
  <c r="B54"/>
  <c r="G53"/>
  <c r="F53"/>
  <c r="E53"/>
  <c r="D53"/>
  <c r="C53"/>
  <c r="B53"/>
  <c r="G52"/>
  <c r="F52"/>
  <c r="E52"/>
  <c r="D52"/>
  <c r="C52"/>
  <c r="B52"/>
  <c r="G51"/>
  <c r="F51"/>
  <c r="E51"/>
  <c r="D51"/>
  <c r="C51"/>
  <c r="B51"/>
  <c r="G50"/>
  <c r="F50"/>
  <c r="E50"/>
  <c r="D50"/>
  <c r="C50"/>
  <c r="B50"/>
  <c r="G49"/>
  <c r="F49"/>
  <c r="E49"/>
  <c r="D49"/>
  <c r="C49"/>
  <c r="B49"/>
  <c r="G48"/>
  <c r="F48"/>
  <c r="E48"/>
  <c r="D48"/>
  <c r="C48"/>
  <c r="B48"/>
  <c r="G47"/>
  <c r="F47"/>
  <c r="E47"/>
  <c r="D47"/>
  <c r="C47"/>
  <c r="B47"/>
  <c r="G46"/>
  <c r="F46"/>
  <c r="E46"/>
  <c r="D46"/>
  <c r="C46"/>
  <c r="B46"/>
  <c r="G45"/>
  <c r="F45"/>
  <c r="E45"/>
  <c r="D45"/>
  <c r="C45"/>
  <c r="B45"/>
  <c r="G44"/>
  <c r="F44"/>
  <c r="E44"/>
  <c r="D44"/>
  <c r="C44"/>
  <c r="B44"/>
  <c r="G43"/>
  <c r="F43"/>
  <c r="E43"/>
  <c r="D43"/>
  <c r="C43"/>
  <c r="B43"/>
  <c r="G42"/>
  <c r="F42"/>
  <c r="E42"/>
  <c r="D42"/>
  <c r="C42"/>
  <c r="B42"/>
  <c r="G41"/>
  <c r="F41"/>
  <c r="E41"/>
  <c r="D41"/>
  <c r="C41"/>
  <c r="B41"/>
  <c r="G40"/>
  <c r="F40"/>
  <c r="E40"/>
  <c r="D40"/>
  <c r="C40"/>
  <c r="B40"/>
  <c r="G39"/>
  <c r="F39"/>
  <c r="E39"/>
  <c r="D39"/>
  <c r="C39"/>
  <c r="B39"/>
  <c r="G38"/>
  <c r="F38"/>
  <c r="E38"/>
  <c r="D38"/>
  <c r="C38"/>
  <c r="B38"/>
  <c r="G37"/>
  <c r="F37"/>
  <c r="E37"/>
  <c r="D37"/>
  <c r="C37"/>
  <c r="B37"/>
  <c r="G36"/>
  <c r="F36"/>
  <c r="E36"/>
  <c r="D36"/>
  <c r="C36"/>
  <c r="B36"/>
  <c r="G35"/>
  <c r="F35"/>
  <c r="E35"/>
  <c r="D35"/>
  <c r="C35"/>
  <c r="B35"/>
  <c r="G34"/>
  <c r="F34"/>
  <c r="E34"/>
  <c r="D34"/>
  <c r="C34"/>
  <c r="B34"/>
  <c r="G33"/>
  <c r="F33"/>
  <c r="E33"/>
  <c r="D33"/>
  <c r="C33"/>
  <c r="B33"/>
  <c r="G32"/>
  <c r="F32"/>
  <c r="E32"/>
  <c r="D32"/>
  <c r="C32"/>
  <c r="B32"/>
  <c r="G31"/>
  <c r="F31"/>
  <c r="E31"/>
  <c r="D31"/>
  <c r="C31"/>
  <c r="B31"/>
  <c r="G30"/>
  <c r="F30"/>
  <c r="E30"/>
  <c r="D30"/>
  <c r="C30"/>
  <c r="B30"/>
  <c r="G29"/>
  <c r="F29"/>
  <c r="E29"/>
  <c r="D29"/>
  <c r="C29"/>
  <c r="B29"/>
  <c r="G28"/>
  <c r="F28"/>
  <c r="E28"/>
  <c r="D28"/>
  <c r="C28"/>
  <c r="B28"/>
  <c r="G27"/>
  <c r="F27"/>
  <c r="E27"/>
  <c r="D27"/>
  <c r="C27"/>
  <c r="B27"/>
  <c r="G26"/>
  <c r="F26"/>
  <c r="E26"/>
  <c r="D26"/>
  <c r="C26"/>
  <c r="B26"/>
  <c r="G25"/>
  <c r="F25"/>
  <c r="E25"/>
  <c r="D25"/>
  <c r="C25"/>
  <c r="B25"/>
  <c r="G24"/>
  <c r="F24"/>
  <c r="E24"/>
  <c r="D24"/>
  <c r="C24"/>
  <c r="B24"/>
  <c r="G23"/>
  <c r="F23"/>
  <c r="E23"/>
  <c r="D23"/>
  <c r="C23"/>
  <c r="B23"/>
  <c r="G22"/>
  <c r="F22"/>
  <c r="E22"/>
  <c r="D22"/>
  <c r="C22"/>
  <c r="B22"/>
  <c r="G21"/>
  <c r="F21"/>
  <c r="E21"/>
  <c r="D21"/>
  <c r="C21"/>
  <c r="B21"/>
  <c r="G20"/>
  <c r="F20"/>
  <c r="E20"/>
  <c r="D20"/>
  <c r="C20"/>
  <c r="B20"/>
  <c r="AG18"/>
  <c r="AF18"/>
  <c r="AE18"/>
  <c r="AD18"/>
  <c r="AC18"/>
  <c r="AB18"/>
  <c r="Y18"/>
  <c r="X18"/>
  <c r="W18"/>
  <c r="V18"/>
  <c r="U18"/>
  <c r="T18"/>
  <c r="P18"/>
  <c r="O18"/>
  <c r="N18"/>
  <c r="M18"/>
  <c r="L18"/>
  <c r="K18"/>
  <c r="AG17"/>
  <c r="AF17"/>
  <c r="AE17"/>
  <c r="AD17"/>
  <c r="AC17"/>
  <c r="AB17"/>
  <c r="Y17"/>
  <c r="X17"/>
  <c r="W17"/>
  <c r="V17"/>
  <c r="U17"/>
  <c r="T17"/>
  <c r="P17"/>
  <c r="O17"/>
  <c r="N17"/>
  <c r="M17"/>
  <c r="L17"/>
  <c r="K17"/>
  <c r="AG15"/>
  <c r="AF15"/>
  <c r="AE15"/>
  <c r="AD15"/>
  <c r="AC15"/>
  <c r="AB15"/>
  <c r="Y15"/>
  <c r="X15"/>
  <c r="W15"/>
  <c r="V15"/>
  <c r="U15"/>
  <c r="T15"/>
  <c r="AG14"/>
  <c r="AF14"/>
  <c r="AE14"/>
  <c r="AD14"/>
  <c r="AC14"/>
  <c r="AB14"/>
  <c r="Y14"/>
  <c r="X14"/>
  <c r="W14"/>
  <c r="V14"/>
  <c r="U14"/>
  <c r="T14"/>
  <c r="AG13"/>
  <c r="AF13"/>
  <c r="AE13"/>
  <c r="AD13"/>
  <c r="AC13"/>
  <c r="AB13"/>
  <c r="Y13"/>
  <c r="Y16" s="1"/>
  <c r="X13"/>
  <c r="W13"/>
  <c r="W16" s="1"/>
  <c r="V13"/>
  <c r="V16" s="1"/>
  <c r="U13"/>
  <c r="U16" s="1"/>
  <c r="AC16" s="1"/>
  <c r="T13"/>
  <c r="T16" s="1"/>
  <c r="P13"/>
  <c r="O13"/>
  <c r="N13"/>
  <c r="M13"/>
  <c r="M16" s="1"/>
  <c r="M22" s="1"/>
  <c r="L13"/>
  <c r="K13"/>
  <c r="K16" s="1"/>
  <c r="G69" i="1"/>
  <c r="F69"/>
  <c r="E69"/>
  <c r="D69"/>
  <c r="C69"/>
  <c r="B69"/>
  <c r="G68"/>
  <c r="F68"/>
  <c r="E68"/>
  <c r="D68"/>
  <c r="C68"/>
  <c r="B68"/>
  <c r="G67"/>
  <c r="F67"/>
  <c r="E67"/>
  <c r="D67"/>
  <c r="C67"/>
  <c r="B67"/>
  <c r="G66"/>
  <c r="F66"/>
  <c r="E66"/>
  <c r="D66"/>
  <c r="C66"/>
  <c r="B66"/>
  <c r="G65"/>
  <c r="F65"/>
  <c r="E65"/>
  <c r="D65"/>
  <c r="C65"/>
  <c r="B65"/>
  <c r="G64"/>
  <c r="F64"/>
  <c r="E64"/>
  <c r="D64"/>
  <c r="C64"/>
  <c r="B64"/>
  <c r="G63"/>
  <c r="F63"/>
  <c r="E63"/>
  <c r="D63"/>
  <c r="C63"/>
  <c r="B63"/>
  <c r="G62"/>
  <c r="F62"/>
  <c r="E62"/>
  <c r="D62"/>
  <c r="C62"/>
  <c r="B62"/>
  <c r="G61"/>
  <c r="F61"/>
  <c r="E61"/>
  <c r="D61"/>
  <c r="C61"/>
  <c r="B61"/>
  <c r="G60"/>
  <c r="F60"/>
  <c r="E60"/>
  <c r="D60"/>
  <c r="C60"/>
  <c r="B60"/>
  <c r="G59"/>
  <c r="F59"/>
  <c r="E59"/>
  <c r="D59"/>
  <c r="C59"/>
  <c r="B59"/>
  <c r="G58"/>
  <c r="F58"/>
  <c r="E58"/>
  <c r="D58"/>
  <c r="C58"/>
  <c r="B58"/>
  <c r="G57"/>
  <c r="F57"/>
  <c r="E57"/>
  <c r="D57"/>
  <c r="C57"/>
  <c r="B57"/>
  <c r="G56"/>
  <c r="F56"/>
  <c r="E56"/>
  <c r="D56"/>
  <c r="C56"/>
  <c r="B56"/>
  <c r="G55"/>
  <c r="F55"/>
  <c r="E55"/>
  <c r="D55"/>
  <c r="C55"/>
  <c r="B55"/>
  <c r="G54"/>
  <c r="F54"/>
  <c r="E54"/>
  <c r="D54"/>
  <c r="C54"/>
  <c r="B54"/>
  <c r="G53"/>
  <c r="F53"/>
  <c r="E53"/>
  <c r="D53"/>
  <c r="C53"/>
  <c r="B53"/>
  <c r="G52"/>
  <c r="F52"/>
  <c r="E52"/>
  <c r="D52"/>
  <c r="C52"/>
  <c r="B52"/>
  <c r="G51"/>
  <c r="F51"/>
  <c r="E51"/>
  <c r="D51"/>
  <c r="C51"/>
  <c r="B51"/>
  <c r="G50"/>
  <c r="F50"/>
  <c r="E50"/>
  <c r="D50"/>
  <c r="C50"/>
  <c r="B50"/>
  <c r="G49"/>
  <c r="F49"/>
  <c r="E49"/>
  <c r="D49"/>
  <c r="C49"/>
  <c r="B49"/>
  <c r="G48"/>
  <c r="F48"/>
  <c r="E48"/>
  <c r="D48"/>
  <c r="C48"/>
  <c r="B48"/>
  <c r="G47"/>
  <c r="F47"/>
  <c r="E47"/>
  <c r="D47"/>
  <c r="C47"/>
  <c r="B47"/>
  <c r="G46"/>
  <c r="F46"/>
  <c r="E46"/>
  <c r="D46"/>
  <c r="C46"/>
  <c r="B46"/>
  <c r="G45"/>
  <c r="F45"/>
  <c r="E45"/>
  <c r="D45"/>
  <c r="C45"/>
  <c r="B45"/>
  <c r="G44"/>
  <c r="F44"/>
  <c r="E44"/>
  <c r="D44"/>
  <c r="C44"/>
  <c r="B44"/>
  <c r="G43"/>
  <c r="F43"/>
  <c r="E43"/>
  <c r="D43"/>
  <c r="C43"/>
  <c r="B43"/>
  <c r="G42"/>
  <c r="F42"/>
  <c r="E42"/>
  <c r="D42"/>
  <c r="C42"/>
  <c r="B42"/>
  <c r="G41"/>
  <c r="F41"/>
  <c r="E41"/>
  <c r="D41"/>
  <c r="C41"/>
  <c r="B41"/>
  <c r="G40"/>
  <c r="F40"/>
  <c r="E40"/>
  <c r="D40"/>
  <c r="C40"/>
  <c r="B40"/>
  <c r="G39"/>
  <c r="F39"/>
  <c r="E39"/>
  <c r="D39"/>
  <c r="C39"/>
  <c r="B39"/>
  <c r="G38"/>
  <c r="F38"/>
  <c r="E38"/>
  <c r="D38"/>
  <c r="C38"/>
  <c r="B38"/>
  <c r="G37"/>
  <c r="F37"/>
  <c r="E37"/>
  <c r="D37"/>
  <c r="C37"/>
  <c r="B37"/>
  <c r="G36"/>
  <c r="F36"/>
  <c r="E36"/>
  <c r="D36"/>
  <c r="C36"/>
  <c r="B36"/>
  <c r="G35"/>
  <c r="F35"/>
  <c r="E35"/>
  <c r="D35"/>
  <c r="C35"/>
  <c r="B35"/>
  <c r="G34"/>
  <c r="F34"/>
  <c r="E34"/>
  <c r="D34"/>
  <c r="C34"/>
  <c r="B34"/>
  <c r="G33"/>
  <c r="F33"/>
  <c r="E33"/>
  <c r="D33"/>
  <c r="C33"/>
  <c r="B33"/>
  <c r="G32"/>
  <c r="F32"/>
  <c r="E32"/>
  <c r="D32"/>
  <c r="C32"/>
  <c r="B32"/>
  <c r="G31"/>
  <c r="F31"/>
  <c r="E31"/>
  <c r="D31"/>
  <c r="C31"/>
  <c r="B31"/>
  <c r="G30"/>
  <c r="F30"/>
  <c r="E30"/>
  <c r="D30"/>
  <c r="C30"/>
  <c r="B30"/>
  <c r="G29"/>
  <c r="F29"/>
  <c r="E29"/>
  <c r="D29"/>
  <c r="C29"/>
  <c r="B29"/>
  <c r="G28"/>
  <c r="F28"/>
  <c r="E28"/>
  <c r="D28"/>
  <c r="C28"/>
  <c r="B28"/>
  <c r="G27"/>
  <c r="F27"/>
  <c r="E27"/>
  <c r="D27"/>
  <c r="C27"/>
  <c r="B27"/>
  <c r="G26"/>
  <c r="F26"/>
  <c r="E26"/>
  <c r="D26"/>
  <c r="C26"/>
  <c r="B26"/>
  <c r="G25"/>
  <c r="F25"/>
  <c r="E25"/>
  <c r="D25"/>
  <c r="C25"/>
  <c r="B25"/>
  <c r="P16" i="2" l="1"/>
  <c r="P69" s="1"/>
  <c r="X16"/>
  <c r="O16"/>
  <c r="P63"/>
  <c r="P55"/>
  <c r="P47"/>
  <c r="P39"/>
  <c r="P20"/>
  <c r="P62"/>
  <c r="P54"/>
  <c r="P46"/>
  <c r="P42"/>
  <c r="P38"/>
  <c r="P35"/>
  <c r="P31"/>
  <c r="P29"/>
  <c r="P27"/>
  <c r="P25"/>
  <c r="P23"/>
  <c r="K69"/>
  <c r="K67"/>
  <c r="K65"/>
  <c r="K63"/>
  <c r="K61"/>
  <c r="K59"/>
  <c r="K57"/>
  <c r="K55"/>
  <c r="K53"/>
  <c r="K51"/>
  <c r="K49"/>
  <c r="K47"/>
  <c r="K45"/>
  <c r="K43"/>
  <c r="K41"/>
  <c r="K39"/>
  <c r="K37"/>
  <c r="K34"/>
  <c r="K32"/>
  <c r="K31"/>
  <c r="K30"/>
  <c r="K29"/>
  <c r="K28"/>
  <c r="K27"/>
  <c r="K26"/>
  <c r="K25"/>
  <c r="K24"/>
  <c r="K23"/>
  <c r="K68"/>
  <c r="K66"/>
  <c r="K64"/>
  <c r="K62"/>
  <c r="K60"/>
  <c r="K58"/>
  <c r="K56"/>
  <c r="K54"/>
  <c r="K52"/>
  <c r="K50"/>
  <c r="K48"/>
  <c r="K46"/>
  <c r="K44"/>
  <c r="K42"/>
  <c r="K40"/>
  <c r="K38"/>
  <c r="K36"/>
  <c r="K35"/>
  <c r="K33"/>
  <c r="K22"/>
  <c r="K21"/>
  <c r="AB16"/>
  <c r="AG16"/>
  <c r="AF16" s="1"/>
  <c r="AE16" s="1"/>
  <c r="AD16" s="1"/>
  <c r="M21"/>
  <c r="L16"/>
  <c r="M23"/>
  <c r="M24"/>
  <c r="M25"/>
  <c r="M26"/>
  <c r="M27"/>
  <c r="M28"/>
  <c r="M29"/>
  <c r="M30"/>
  <c r="M31"/>
  <c r="G24" i="1"/>
  <c r="F24"/>
  <c r="E24"/>
  <c r="D24"/>
  <c r="C24"/>
  <c r="B24"/>
  <c r="G23"/>
  <c r="F23"/>
  <c r="E23"/>
  <c r="D23"/>
  <c r="C23"/>
  <c r="B23"/>
  <c r="P22" i="2" l="1"/>
  <c r="O22" s="1"/>
  <c r="P24"/>
  <c r="P26"/>
  <c r="P28"/>
  <c r="P30"/>
  <c r="P33"/>
  <c r="P36"/>
  <c r="P40"/>
  <c r="P44"/>
  <c r="P50"/>
  <c r="P58"/>
  <c r="P66"/>
  <c r="P34"/>
  <c r="P43"/>
  <c r="P51"/>
  <c r="P59"/>
  <c r="P67"/>
  <c r="P48"/>
  <c r="P52"/>
  <c r="P56"/>
  <c r="P60"/>
  <c r="P64"/>
  <c r="P68"/>
  <c r="P32"/>
  <c r="P37"/>
  <c r="P41"/>
  <c r="P45"/>
  <c r="P49"/>
  <c r="P53"/>
  <c r="P57"/>
  <c r="P61"/>
  <c r="P65"/>
  <c r="N16"/>
  <c r="O69"/>
  <c r="O68"/>
  <c r="O66"/>
  <c r="O64"/>
  <c r="O62"/>
  <c r="O60"/>
  <c r="O58"/>
  <c r="O56"/>
  <c r="O54"/>
  <c r="O52"/>
  <c r="O50"/>
  <c r="O48"/>
  <c r="O46"/>
  <c r="O44"/>
  <c r="O42"/>
  <c r="O40"/>
  <c r="O38"/>
  <c r="O36"/>
  <c r="O35"/>
  <c r="O33"/>
  <c r="O31"/>
  <c r="O30"/>
  <c r="O29"/>
  <c r="O28"/>
  <c r="O27"/>
  <c r="O26"/>
  <c r="O25"/>
  <c r="O24"/>
  <c r="O23"/>
  <c r="O21"/>
  <c r="N21" s="1"/>
  <c r="O67"/>
  <c r="O65"/>
  <c r="O63"/>
  <c r="O61"/>
  <c r="O59"/>
  <c r="O57"/>
  <c r="O55"/>
  <c r="O53"/>
  <c r="O51"/>
  <c r="O49"/>
  <c r="O47"/>
  <c r="O45"/>
  <c r="O43"/>
  <c r="O41"/>
  <c r="O39"/>
  <c r="O37"/>
  <c r="O34"/>
  <c r="O32"/>
  <c r="O20"/>
  <c r="L69"/>
  <c r="L68"/>
  <c r="L66"/>
  <c r="L64"/>
  <c r="L62"/>
  <c r="L60"/>
  <c r="L58"/>
  <c r="L56"/>
  <c r="L54"/>
  <c r="L52"/>
  <c r="L50"/>
  <c r="L48"/>
  <c r="L46"/>
  <c r="L44"/>
  <c r="L42"/>
  <c r="L40"/>
  <c r="L38"/>
  <c r="L36"/>
  <c r="L35"/>
  <c r="L33"/>
  <c r="L22"/>
  <c r="L21"/>
  <c r="L67"/>
  <c r="L65"/>
  <c r="L63"/>
  <c r="L61"/>
  <c r="L59"/>
  <c r="L57"/>
  <c r="L55"/>
  <c r="L53"/>
  <c r="L51"/>
  <c r="L49"/>
  <c r="L47"/>
  <c r="L45"/>
  <c r="L43"/>
  <c r="L41"/>
  <c r="L39"/>
  <c r="L37"/>
  <c r="L34"/>
  <c r="L32"/>
  <c r="L31"/>
  <c r="L30"/>
  <c r="L29"/>
  <c r="L28"/>
  <c r="L27"/>
  <c r="L26"/>
  <c r="L25"/>
  <c r="L24"/>
  <c r="L23"/>
  <c r="L20"/>
  <c r="K20" s="1"/>
  <c r="G22" i="1"/>
  <c r="F22"/>
  <c r="E22"/>
  <c r="D22"/>
  <c r="C22"/>
  <c r="B22"/>
  <c r="G21"/>
  <c r="F21"/>
  <c r="E21"/>
  <c r="D21"/>
  <c r="C21"/>
  <c r="B21"/>
  <c r="G20"/>
  <c r="F20"/>
  <c r="E20"/>
  <c r="D20"/>
  <c r="C20"/>
  <c r="B20"/>
  <c r="O18"/>
  <c r="N18"/>
  <c r="M18"/>
  <c r="L18"/>
  <c r="K18"/>
  <c r="J18"/>
  <c r="O17"/>
  <c r="N17"/>
  <c r="M17"/>
  <c r="L17"/>
  <c r="K17"/>
  <c r="J17"/>
  <c r="N69" i="2" l="1"/>
  <c r="N67"/>
  <c r="M67" s="1"/>
  <c r="N65"/>
  <c r="M65" s="1"/>
  <c r="N63"/>
  <c r="M63" s="1"/>
  <c r="N61"/>
  <c r="M61" s="1"/>
  <c r="N59"/>
  <c r="M59" s="1"/>
  <c r="N57"/>
  <c r="M57" s="1"/>
  <c r="N55"/>
  <c r="M55" s="1"/>
  <c r="N53"/>
  <c r="M53" s="1"/>
  <c r="N51"/>
  <c r="M51" s="1"/>
  <c r="N49"/>
  <c r="M49" s="1"/>
  <c r="N47"/>
  <c r="M47" s="1"/>
  <c r="N45"/>
  <c r="M45" s="1"/>
  <c r="N43"/>
  <c r="M43" s="1"/>
  <c r="N41"/>
  <c r="M41" s="1"/>
  <c r="N39"/>
  <c r="M39" s="1"/>
  <c r="N37"/>
  <c r="M37" s="1"/>
  <c r="N34"/>
  <c r="M34" s="1"/>
  <c r="N32"/>
  <c r="M32" s="1"/>
  <c r="N22"/>
  <c r="N20"/>
  <c r="M20" s="1"/>
  <c r="N68"/>
  <c r="M68" s="1"/>
  <c r="N66"/>
  <c r="M66" s="1"/>
  <c r="N64"/>
  <c r="M64" s="1"/>
  <c r="N62"/>
  <c r="M62" s="1"/>
  <c r="N60"/>
  <c r="M60" s="1"/>
  <c r="N58"/>
  <c r="M58" s="1"/>
  <c r="N56"/>
  <c r="M56" s="1"/>
  <c r="N54"/>
  <c r="M54" s="1"/>
  <c r="N52"/>
  <c r="M52" s="1"/>
  <c r="N50"/>
  <c r="M50" s="1"/>
  <c r="N48"/>
  <c r="M48" s="1"/>
  <c r="N46"/>
  <c r="M46" s="1"/>
  <c r="N44"/>
  <c r="M44" s="1"/>
  <c r="N42"/>
  <c r="M42" s="1"/>
  <c r="N40"/>
  <c r="M40" s="1"/>
  <c r="N38"/>
  <c r="M38" s="1"/>
  <c r="N36"/>
  <c r="M36" s="1"/>
  <c r="N35"/>
  <c r="M35" s="1"/>
  <c r="N33"/>
  <c r="M33" s="1"/>
  <c r="N31"/>
  <c r="N30"/>
  <c r="N29"/>
  <c r="N28"/>
  <c r="N27"/>
  <c r="N26"/>
  <c r="N25"/>
  <c r="N24"/>
  <c r="N23"/>
  <c r="O14" i="1"/>
  <c r="N14"/>
  <c r="M14"/>
  <c r="L14"/>
  <c r="K14"/>
  <c r="J14"/>
  <c r="O13"/>
  <c r="N13"/>
  <c r="M13"/>
  <c r="L13"/>
  <c r="K13"/>
  <c r="J13"/>
  <c r="AM18"/>
  <c r="AL18"/>
  <c r="AK18"/>
  <c r="AJ18"/>
  <c r="AI18"/>
  <c r="AH18"/>
  <c r="AE18"/>
  <c r="AD18"/>
  <c r="AC18"/>
  <c r="AB18"/>
  <c r="AA18"/>
  <c r="Z18"/>
  <c r="W18"/>
  <c r="V18"/>
  <c r="U18"/>
  <c r="T18"/>
  <c r="S18"/>
  <c r="R18"/>
  <c r="AM17"/>
  <c r="AL17"/>
  <c r="AK17"/>
  <c r="AJ17"/>
  <c r="AI17"/>
  <c r="AH17"/>
  <c r="AE17"/>
  <c r="AD17"/>
  <c r="AC17"/>
  <c r="AB17"/>
  <c r="AA17"/>
  <c r="Z17"/>
  <c r="W17"/>
  <c r="V17"/>
  <c r="U17"/>
  <c r="T17"/>
  <c r="S17"/>
  <c r="R17"/>
  <c r="AM9"/>
  <c r="AL9"/>
  <c r="AK9"/>
  <c r="AJ9"/>
  <c r="AI9"/>
  <c r="AH9"/>
  <c r="AE9"/>
  <c r="AD9"/>
  <c r="AC9"/>
  <c r="AB9"/>
  <c r="AA9"/>
  <c r="Z9"/>
  <c r="W9"/>
  <c r="V9"/>
  <c r="U9"/>
  <c r="T9"/>
  <c r="S9"/>
  <c r="R9"/>
  <c r="O9"/>
  <c r="O12" s="1"/>
  <c r="N9"/>
  <c r="N12" s="1"/>
  <c r="M9"/>
  <c r="M12" s="1"/>
  <c r="L9"/>
  <c r="L12" s="1"/>
  <c r="K9"/>
  <c r="K12" s="1"/>
  <c r="J9"/>
  <c r="J12" s="1"/>
  <c r="AM8"/>
  <c r="AL8"/>
  <c r="AK8"/>
  <c r="AJ8"/>
  <c r="AI8"/>
  <c r="AH8"/>
  <c r="AE8"/>
  <c r="AD8"/>
  <c r="AC8"/>
  <c r="AB8"/>
  <c r="AA8"/>
  <c r="Z8"/>
  <c r="W8"/>
  <c r="V8"/>
  <c r="U8"/>
  <c r="T8"/>
  <c r="S8"/>
  <c r="R8"/>
  <c r="AM7"/>
  <c r="AL7"/>
  <c r="AK7"/>
  <c r="AJ7"/>
  <c r="AI7"/>
  <c r="AH7"/>
  <c r="AE7"/>
  <c r="AD7"/>
  <c r="AC7"/>
  <c r="AB7"/>
  <c r="AA7"/>
  <c r="Z7"/>
  <c r="W7"/>
  <c r="V7"/>
  <c r="U7"/>
  <c r="T7"/>
  <c r="S7"/>
  <c r="R7"/>
  <c r="M69" i="2" l="1"/>
  <c r="W69"/>
  <c r="J10" i="1"/>
  <c r="L10"/>
  <c r="N10"/>
  <c r="K10"/>
  <c r="K15" s="1"/>
  <c r="J15" s="1"/>
  <c r="J16" s="1"/>
  <c r="M10"/>
  <c r="M15" s="1"/>
  <c r="O10"/>
  <c r="O15" s="1"/>
  <c r="N15" s="1"/>
  <c r="N16" s="1"/>
  <c r="V69" i="2" l="1"/>
  <c r="U69" s="1"/>
  <c r="T69" s="1"/>
  <c r="L15" i="1"/>
  <c r="L16" s="1"/>
  <c r="K16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M16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K69" l="1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S22" s="1"/>
  <c r="K21"/>
  <c r="K2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U23" s="1"/>
  <c r="M22"/>
  <c r="M21"/>
  <c r="M20"/>
  <c r="O16"/>
  <c r="R20"/>
  <c r="Z20" s="1"/>
  <c r="O20"/>
  <c r="W20" s="1"/>
  <c r="R21"/>
  <c r="O21"/>
  <c r="W21" s="1"/>
  <c r="V21"/>
  <c r="U21"/>
  <c r="AC29" s="1"/>
  <c r="T21"/>
  <c r="S21"/>
  <c r="R22"/>
  <c r="O22"/>
  <c r="W22" s="1"/>
  <c r="V22"/>
  <c r="U22"/>
  <c r="T22"/>
  <c r="R23"/>
  <c r="R24"/>
  <c r="O24"/>
  <c r="W24" s="1"/>
  <c r="V24"/>
  <c r="U24"/>
  <c r="T24"/>
  <c r="S24"/>
  <c r="R25"/>
  <c r="O25"/>
  <c r="W25" s="1"/>
  <c r="V25"/>
  <c r="U25"/>
  <c r="T25"/>
  <c r="S25"/>
  <c r="R26"/>
  <c r="O26"/>
  <c r="W26" s="1"/>
  <c r="V26"/>
  <c r="U26"/>
  <c r="T26"/>
  <c r="S26"/>
  <c r="R27"/>
  <c r="O27"/>
  <c r="W27" s="1"/>
  <c r="V27"/>
  <c r="U27"/>
  <c r="T27"/>
  <c r="S27"/>
  <c r="R28"/>
  <c r="O28"/>
  <c r="W28" s="1"/>
  <c r="V28"/>
  <c r="U28"/>
  <c r="T28"/>
  <c r="S28"/>
  <c r="R29"/>
  <c r="O29"/>
  <c r="W29" s="1"/>
  <c r="V29"/>
  <c r="U29"/>
  <c r="T29"/>
  <c r="S29"/>
  <c r="R30"/>
  <c r="O30"/>
  <c r="W30" s="1"/>
  <c r="V30"/>
  <c r="U30"/>
  <c r="T30"/>
  <c r="S30"/>
  <c r="R31"/>
  <c r="O31"/>
  <c r="W31" s="1"/>
  <c r="V31"/>
  <c r="U31"/>
  <c r="T31"/>
  <c r="S31"/>
  <c r="R32"/>
  <c r="O32"/>
  <c r="W32" s="1"/>
  <c r="V32"/>
  <c r="U32"/>
  <c r="T32"/>
  <c r="S32"/>
  <c r="R33"/>
  <c r="O33"/>
  <c r="W33" s="1"/>
  <c r="V33"/>
  <c r="U33"/>
  <c r="T33"/>
  <c r="S33"/>
  <c r="R34"/>
  <c r="O34"/>
  <c r="W34" s="1"/>
  <c r="V34"/>
  <c r="U34"/>
  <c r="T34"/>
  <c r="S34"/>
  <c r="R35"/>
  <c r="O35"/>
  <c r="W35" s="1"/>
  <c r="V35"/>
  <c r="U35"/>
  <c r="T35"/>
  <c r="S35"/>
  <c r="R36"/>
  <c r="O36"/>
  <c r="W36" s="1"/>
  <c r="V36"/>
  <c r="U36"/>
  <c r="T36"/>
  <c r="S36"/>
  <c r="R37"/>
  <c r="O37"/>
  <c r="W37" s="1"/>
  <c r="V37"/>
  <c r="U37"/>
  <c r="T37"/>
  <c r="S37"/>
  <c r="R38"/>
  <c r="O38"/>
  <c r="W38" s="1"/>
  <c r="V38"/>
  <c r="U38"/>
  <c r="T38"/>
  <c r="S38"/>
  <c r="R39"/>
  <c r="O39"/>
  <c r="W39" s="1"/>
  <c r="V39"/>
  <c r="U39"/>
  <c r="T39"/>
  <c r="S39"/>
  <c r="R40"/>
  <c r="O40"/>
  <c r="W40" s="1"/>
  <c r="V40"/>
  <c r="U40"/>
  <c r="T40"/>
  <c r="S40"/>
  <c r="R41"/>
  <c r="O41"/>
  <c r="W41" s="1"/>
  <c r="V41"/>
  <c r="U41"/>
  <c r="T41"/>
  <c r="S41"/>
  <c r="R42"/>
  <c r="O42"/>
  <c r="W42" s="1"/>
  <c r="V42"/>
  <c r="U42"/>
  <c r="T42"/>
  <c r="S42"/>
  <c r="R43"/>
  <c r="O43"/>
  <c r="W43" s="1"/>
  <c r="V43"/>
  <c r="U43"/>
  <c r="T43"/>
  <c r="S43"/>
  <c r="R44"/>
  <c r="O44"/>
  <c r="W44" s="1"/>
  <c r="V44"/>
  <c r="U44"/>
  <c r="T44"/>
  <c r="S44"/>
  <c r="R45"/>
  <c r="O45"/>
  <c r="W45" s="1"/>
  <c r="V45"/>
  <c r="U45"/>
  <c r="T45"/>
  <c r="S45"/>
  <c r="R46"/>
  <c r="O46"/>
  <c r="W46" s="1"/>
  <c r="V46"/>
  <c r="U46"/>
  <c r="T46"/>
  <c r="S46"/>
  <c r="R47"/>
  <c r="Z47" s="1"/>
  <c r="O47"/>
  <c r="W47" s="1"/>
  <c r="V47"/>
  <c r="U47"/>
  <c r="T47"/>
  <c r="S47"/>
  <c r="R48"/>
  <c r="Z48" s="1"/>
  <c r="O48"/>
  <c r="W48" s="1"/>
  <c r="V48"/>
  <c r="U48"/>
  <c r="T48"/>
  <c r="S48"/>
  <c r="R49"/>
  <c r="Z49" s="1"/>
  <c r="O49"/>
  <c r="W49" s="1"/>
  <c r="V49"/>
  <c r="U49"/>
  <c r="T49"/>
  <c r="S49"/>
  <c r="R50"/>
  <c r="Z50" s="1"/>
  <c r="O50"/>
  <c r="W50" s="1"/>
  <c r="V50"/>
  <c r="U50"/>
  <c r="T50"/>
  <c r="S50"/>
  <c r="R51"/>
  <c r="Z51" s="1"/>
  <c r="O51"/>
  <c r="W51" s="1"/>
  <c r="V51"/>
  <c r="U51"/>
  <c r="T51"/>
  <c r="S51"/>
  <c r="R52"/>
  <c r="Z52" s="1"/>
  <c r="O52"/>
  <c r="W52" s="1"/>
  <c r="V52"/>
  <c r="U52"/>
  <c r="T52"/>
  <c r="S52"/>
  <c r="R53"/>
  <c r="Z53" s="1"/>
  <c r="O53"/>
  <c r="W53" s="1"/>
  <c r="V53"/>
  <c r="U53"/>
  <c r="T53"/>
  <c r="S53"/>
  <c r="R54"/>
  <c r="Z54" s="1"/>
  <c r="O54"/>
  <c r="W54" s="1"/>
  <c r="V54"/>
  <c r="U54"/>
  <c r="T54"/>
  <c r="S54"/>
  <c r="R55"/>
  <c r="O55"/>
  <c r="W55" s="1"/>
  <c r="V55"/>
  <c r="U55"/>
  <c r="T55"/>
  <c r="S55"/>
  <c r="R56"/>
  <c r="O56"/>
  <c r="W56" s="1"/>
  <c r="V56"/>
  <c r="U56"/>
  <c r="T56"/>
  <c r="S56"/>
  <c r="R57"/>
  <c r="O57"/>
  <c r="W57" s="1"/>
  <c r="V57"/>
  <c r="U57"/>
  <c r="T57"/>
  <c r="S57"/>
  <c r="R58"/>
  <c r="O58"/>
  <c r="W58" s="1"/>
  <c r="V58"/>
  <c r="U58"/>
  <c r="T58"/>
  <c r="S58"/>
  <c r="R59"/>
  <c r="O59"/>
  <c r="W59" s="1"/>
  <c r="V59"/>
  <c r="U59"/>
  <c r="T59"/>
  <c r="S59"/>
  <c r="R60"/>
  <c r="O60"/>
  <c r="W60" s="1"/>
  <c r="V60"/>
  <c r="U60"/>
  <c r="T60"/>
  <c r="S60"/>
  <c r="R61"/>
  <c r="O61"/>
  <c r="W61" s="1"/>
  <c r="V61"/>
  <c r="U61"/>
  <c r="T61"/>
  <c r="S61"/>
  <c r="R62"/>
  <c r="O62"/>
  <c r="W62" s="1"/>
  <c r="V62"/>
  <c r="U62"/>
  <c r="T62"/>
  <c r="S62"/>
  <c r="R63"/>
  <c r="O63"/>
  <c r="W63" s="1"/>
  <c r="V63"/>
  <c r="U63"/>
  <c r="T63"/>
  <c r="S63"/>
  <c r="R64"/>
  <c r="O64"/>
  <c r="W64" s="1"/>
  <c r="V64"/>
  <c r="U64"/>
  <c r="T64"/>
  <c r="S64"/>
  <c r="R65"/>
  <c r="O65"/>
  <c r="W65" s="1"/>
  <c r="V65"/>
  <c r="U65"/>
  <c r="T65"/>
  <c r="S65"/>
  <c r="R66"/>
  <c r="O66"/>
  <c r="W66" s="1"/>
  <c r="V66"/>
  <c r="U66"/>
  <c r="T66"/>
  <c r="S66"/>
  <c r="R67"/>
  <c r="O67"/>
  <c r="W67" s="1"/>
  <c r="V67"/>
  <c r="U67"/>
  <c r="T67"/>
  <c r="S67"/>
  <c r="R68"/>
  <c r="O68"/>
  <c r="W68" s="1"/>
  <c r="V68"/>
  <c r="U68"/>
  <c r="T68"/>
  <c r="S68"/>
  <c r="R69"/>
  <c r="T20"/>
  <c r="AB20" s="1"/>
  <c r="T23"/>
  <c r="AB57"/>
  <c r="T69"/>
  <c r="S20"/>
  <c r="AA21" s="1"/>
  <c r="V20"/>
  <c r="AD20" s="1"/>
  <c r="V23"/>
  <c r="AD38" s="1"/>
  <c r="V69"/>
  <c r="U20"/>
  <c r="AC20" s="1"/>
  <c r="S23"/>
  <c r="Z23"/>
  <c r="O23"/>
  <c r="W23" s="1"/>
  <c r="S69"/>
  <c r="U69"/>
  <c r="O69"/>
  <c r="W69" s="1"/>
  <c r="AC23" l="1"/>
  <c r="AC45"/>
  <c r="AC61"/>
  <c r="AD54"/>
  <c r="AB26"/>
  <c r="AA22"/>
  <c r="AA59"/>
  <c r="AA43"/>
  <c r="AC69"/>
  <c r="AK23" s="1"/>
  <c r="AC53"/>
  <c r="AC37"/>
  <c r="AC21"/>
  <c r="AA67"/>
  <c r="AA51"/>
  <c r="AA32"/>
  <c r="AA39"/>
  <c r="AA20"/>
  <c r="AA63"/>
  <c r="AA55"/>
  <c r="AA47"/>
  <c r="AD62"/>
  <c r="AL62" s="1"/>
  <c r="AD46"/>
  <c r="AD30"/>
  <c r="AL30" s="1"/>
  <c r="AB65"/>
  <c r="AB42"/>
  <c r="AC65"/>
  <c r="AC57"/>
  <c r="AC49"/>
  <c r="AC41"/>
  <c r="AC33"/>
  <c r="AC25"/>
  <c r="AA69"/>
  <c r="AA65"/>
  <c r="AA61"/>
  <c r="AA57"/>
  <c r="AA53"/>
  <c r="AA49"/>
  <c r="AA45"/>
  <c r="AA41"/>
  <c r="AA36"/>
  <c r="AA25"/>
  <c r="AA23"/>
  <c r="AD66"/>
  <c r="AL66" s="1"/>
  <c r="AD58"/>
  <c r="AD50"/>
  <c r="AL50" s="1"/>
  <c r="AD42"/>
  <c r="AB69"/>
  <c r="AJ21" s="1"/>
  <c r="AB61"/>
  <c r="AB50"/>
  <c r="AB34"/>
  <c r="AC67"/>
  <c r="AC63"/>
  <c r="AC59"/>
  <c r="AC55"/>
  <c r="AC51"/>
  <c r="AC47"/>
  <c r="AC43"/>
  <c r="AC39"/>
  <c r="AC35"/>
  <c r="AC31"/>
  <c r="AC27"/>
  <c r="AD68"/>
  <c r="AD64"/>
  <c r="AD60"/>
  <c r="AD56"/>
  <c r="AD52"/>
  <c r="AD48"/>
  <c r="AD44"/>
  <c r="AD40"/>
  <c r="AD34"/>
  <c r="AB67"/>
  <c r="AB63"/>
  <c r="AB59"/>
  <c r="AB54"/>
  <c r="AB46"/>
  <c r="AB38"/>
  <c r="AB30"/>
  <c r="AC68"/>
  <c r="AC66"/>
  <c r="AC64"/>
  <c r="AC62"/>
  <c r="AC60"/>
  <c r="AC58"/>
  <c r="AC56"/>
  <c r="AC54"/>
  <c r="AC52"/>
  <c r="AC50"/>
  <c r="AC48"/>
  <c r="AC46"/>
  <c r="AC44"/>
  <c r="AC42"/>
  <c r="AC40"/>
  <c r="AC38"/>
  <c r="AC36"/>
  <c r="AC34"/>
  <c r="AC32"/>
  <c r="AC30"/>
  <c r="AC28"/>
  <c r="AC26"/>
  <c r="AC24"/>
  <c r="AC22"/>
  <c r="AA68"/>
  <c r="AA66"/>
  <c r="AA64"/>
  <c r="AA62"/>
  <c r="AA60"/>
  <c r="AA58"/>
  <c r="AA56"/>
  <c r="AA54"/>
  <c r="AA52"/>
  <c r="AA50"/>
  <c r="AA48"/>
  <c r="AA46"/>
  <c r="AA44"/>
  <c r="AA42"/>
  <c r="AA40"/>
  <c r="AA38"/>
  <c r="AA34"/>
  <c r="AA29"/>
  <c r="AD69"/>
  <c r="AD67"/>
  <c r="AD65"/>
  <c r="AD63"/>
  <c r="AD61"/>
  <c r="AD59"/>
  <c r="AD57"/>
  <c r="AD55"/>
  <c r="AD53"/>
  <c r="AD51"/>
  <c r="AD49"/>
  <c r="AD47"/>
  <c r="AD45"/>
  <c r="AD43"/>
  <c r="AD41"/>
  <c r="AD39"/>
  <c r="AD36"/>
  <c r="AD32"/>
  <c r="AD35"/>
  <c r="AB68"/>
  <c r="AB66"/>
  <c r="AB64"/>
  <c r="AB62"/>
  <c r="AB60"/>
  <c r="AB58"/>
  <c r="AB56"/>
  <c r="AB52"/>
  <c r="AB48"/>
  <c r="AB44"/>
  <c r="AB40"/>
  <c r="AB36"/>
  <c r="AB32"/>
  <c r="AB28"/>
  <c r="AB51"/>
  <c r="Z24"/>
  <c r="Z22"/>
  <c r="Z21"/>
  <c r="AD26"/>
  <c r="AL26" s="1"/>
  <c r="AB21"/>
  <c r="AD28"/>
  <c r="AD24"/>
  <c r="AD21"/>
  <c r="AE20"/>
  <c r="AE21"/>
  <c r="AE22"/>
  <c r="AA37"/>
  <c r="AA35"/>
  <c r="AA33"/>
  <c r="AA31"/>
  <c r="AA27"/>
  <c r="AD37"/>
  <c r="AL37" s="1"/>
  <c r="AD33"/>
  <c r="AD31"/>
  <c r="AD29"/>
  <c r="AD27"/>
  <c r="AD25"/>
  <c r="AD23"/>
  <c r="AD22"/>
  <c r="AL22" s="1"/>
  <c r="AB24"/>
  <c r="Z69"/>
  <c r="Z68"/>
  <c r="Z67"/>
  <c r="Z66"/>
  <c r="Z65"/>
  <c r="Z64"/>
  <c r="Z63"/>
  <c r="Z62"/>
  <c r="Z61"/>
  <c r="Z60"/>
  <c r="Z59"/>
  <c r="AE23"/>
  <c r="AL21"/>
  <c r="AL23"/>
  <c r="AL25"/>
  <c r="AL27"/>
  <c r="AL29"/>
  <c r="AL31"/>
  <c r="AL33"/>
  <c r="AL35"/>
  <c r="AL39"/>
  <c r="AL41"/>
  <c r="AL43"/>
  <c r="AL45"/>
  <c r="AL47"/>
  <c r="AL49"/>
  <c r="AL51"/>
  <c r="AL53"/>
  <c r="AL55"/>
  <c r="AL57"/>
  <c r="AL59"/>
  <c r="AL61"/>
  <c r="AL63"/>
  <c r="AL65"/>
  <c r="AL67"/>
  <c r="AL69"/>
  <c r="AL20"/>
  <c r="AL24"/>
  <c r="AL28"/>
  <c r="AL32"/>
  <c r="AL34"/>
  <c r="AL36"/>
  <c r="AL38"/>
  <c r="AL40"/>
  <c r="AL42"/>
  <c r="AL44"/>
  <c r="AL46"/>
  <c r="AL48"/>
  <c r="AL52"/>
  <c r="AL54"/>
  <c r="AL56"/>
  <c r="AL58"/>
  <c r="AL60"/>
  <c r="AL64"/>
  <c r="AL68"/>
  <c r="AH22"/>
  <c r="AH59"/>
  <c r="AH61"/>
  <c r="AH63"/>
  <c r="AH65"/>
  <c r="AH67"/>
  <c r="AH69"/>
  <c r="AH21"/>
  <c r="AH23"/>
  <c r="AH60"/>
  <c r="AH62"/>
  <c r="AH64"/>
  <c r="AH66"/>
  <c r="AH68"/>
  <c r="AH20"/>
  <c r="AK21"/>
  <c r="AK25"/>
  <c r="AK29"/>
  <c r="AK33"/>
  <c r="AK37"/>
  <c r="AK41"/>
  <c r="AK45"/>
  <c r="AK49"/>
  <c r="AK53"/>
  <c r="AK57"/>
  <c r="AK61"/>
  <c r="AK65"/>
  <c r="AK69"/>
  <c r="AK22"/>
  <c r="AK26"/>
  <c r="AK30"/>
  <c r="AK34"/>
  <c r="AK38"/>
  <c r="AK42"/>
  <c r="AK46"/>
  <c r="AK50"/>
  <c r="AK54"/>
  <c r="AK58"/>
  <c r="AK62"/>
  <c r="AK66"/>
  <c r="AA30"/>
  <c r="AA28"/>
  <c r="AA26"/>
  <c r="AA24"/>
  <c r="AB55"/>
  <c r="AB53"/>
  <c r="AB49"/>
  <c r="AB47"/>
  <c r="AB45"/>
  <c r="AB43"/>
  <c r="AB41"/>
  <c r="AB39"/>
  <c r="AB37"/>
  <c r="AB35"/>
  <c r="AB33"/>
  <c r="AB31"/>
  <c r="AB29"/>
  <c r="AB27"/>
  <c r="AB25"/>
  <c r="AB23"/>
  <c r="AB22"/>
  <c r="Z58"/>
  <c r="AH58" s="1"/>
  <c r="Z57"/>
  <c r="AH57" s="1"/>
  <c r="Z56"/>
  <c r="AH56" s="1"/>
  <c r="Z55"/>
  <c r="AH55" s="1"/>
  <c r="AH54"/>
  <c r="AH53"/>
  <c r="AH52"/>
  <c r="AH51"/>
  <c r="AH50"/>
  <c r="AH49"/>
  <c r="AH48"/>
  <c r="AH47"/>
  <c r="Z46"/>
  <c r="AH46" s="1"/>
  <c r="Z45"/>
  <c r="AH45" s="1"/>
  <c r="Z44"/>
  <c r="AH44" s="1"/>
  <c r="Z43"/>
  <c r="AH43" s="1"/>
  <c r="Z42"/>
  <c r="AH42" s="1"/>
  <c r="Z41"/>
  <c r="AH41" s="1"/>
  <c r="Z40"/>
  <c r="AH40" s="1"/>
  <c r="Z39"/>
  <c r="AH39" s="1"/>
  <c r="Z38"/>
  <c r="AH38" s="1"/>
  <c r="Z37"/>
  <c r="AH37" s="1"/>
  <c r="Z36"/>
  <c r="AH36" s="1"/>
  <c r="Z35"/>
  <c r="AH35" s="1"/>
  <c r="Z34"/>
  <c r="AH34" s="1"/>
  <c r="Z33"/>
  <c r="AH33" s="1"/>
  <c r="Z32"/>
  <c r="AH32" s="1"/>
  <c r="Z31"/>
  <c r="AH31" s="1"/>
  <c r="Z30"/>
  <c r="AH30" s="1"/>
  <c r="Z29"/>
  <c r="AH29" s="1"/>
  <c r="Z28"/>
  <c r="AH28" s="1"/>
  <c r="Z27"/>
  <c r="AH27" s="1"/>
  <c r="Z26"/>
  <c r="AH26" s="1"/>
  <c r="AH24"/>
  <c r="AI20"/>
  <c r="AI22"/>
  <c r="AI24"/>
  <c r="AI26"/>
  <c r="AI28"/>
  <c r="AI30"/>
  <c r="AI32"/>
  <c r="AI34"/>
  <c r="AI36"/>
  <c r="AI38"/>
  <c r="AI40"/>
  <c r="AI42"/>
  <c r="AI44"/>
  <c r="AI46"/>
  <c r="AI48"/>
  <c r="AI50"/>
  <c r="AI52"/>
  <c r="AI54"/>
  <c r="AI56"/>
  <c r="AI58"/>
  <c r="AI60"/>
  <c r="AI62"/>
  <c r="AI64"/>
  <c r="AI66"/>
  <c r="AI68"/>
  <c r="AI21"/>
  <c r="AI23"/>
  <c r="AI25"/>
  <c r="AI27"/>
  <c r="AI29"/>
  <c r="AI31"/>
  <c r="AI33"/>
  <c r="AI35"/>
  <c r="AI37"/>
  <c r="AI39"/>
  <c r="AI41"/>
  <c r="AI43"/>
  <c r="AI45"/>
  <c r="AI47"/>
  <c r="AI49"/>
  <c r="AI51"/>
  <c r="AI53"/>
  <c r="AI55"/>
  <c r="AI57"/>
  <c r="AI59"/>
  <c r="AI61"/>
  <c r="AI63"/>
  <c r="AI65"/>
  <c r="AI67"/>
  <c r="AI69"/>
  <c r="AJ23"/>
  <c r="AJ27"/>
  <c r="AJ31"/>
  <c r="AJ35"/>
  <c r="AJ39"/>
  <c r="AJ43"/>
  <c r="AJ47"/>
  <c r="AJ51"/>
  <c r="AJ55"/>
  <c r="AJ59"/>
  <c r="AJ63"/>
  <c r="AJ67"/>
  <c r="AJ20"/>
  <c r="AJ24"/>
  <c r="AJ28"/>
  <c r="AJ32"/>
  <c r="AJ36"/>
  <c r="AJ40"/>
  <c r="AJ44"/>
  <c r="AJ48"/>
  <c r="AJ52"/>
  <c r="AJ56"/>
  <c r="AJ60"/>
  <c r="AJ64"/>
  <c r="AJ68"/>
  <c r="AE24"/>
  <c r="AE26"/>
  <c r="AE28"/>
  <c r="AE30"/>
  <c r="AE32"/>
  <c r="AE34"/>
  <c r="AE36"/>
  <c r="AE38"/>
  <c r="AE40"/>
  <c r="AE42"/>
  <c r="AE44"/>
  <c r="AE46"/>
  <c r="AE48"/>
  <c r="AE50"/>
  <c r="AE52"/>
  <c r="AE54"/>
  <c r="AE56"/>
  <c r="AE58"/>
  <c r="AE60"/>
  <c r="AE62"/>
  <c r="AE64"/>
  <c r="AE66"/>
  <c r="AE68"/>
  <c r="AE25"/>
  <c r="AE27"/>
  <c r="AE29"/>
  <c r="AE31"/>
  <c r="AE33"/>
  <c r="AE35"/>
  <c r="AE37"/>
  <c r="AE39"/>
  <c r="AE41"/>
  <c r="AE43"/>
  <c r="AE45"/>
  <c r="AE47"/>
  <c r="AE49"/>
  <c r="AE51"/>
  <c r="AE53"/>
  <c r="AE55"/>
  <c r="AE57"/>
  <c r="AE59"/>
  <c r="AE61"/>
  <c r="AE63"/>
  <c r="AE65"/>
  <c r="AE67"/>
  <c r="AE69"/>
  <c r="Z25"/>
  <c r="AH25" s="1"/>
  <c r="AJ66" l="1"/>
  <c r="AJ62"/>
  <c r="AJ58"/>
  <c r="AJ54"/>
  <c r="AJ50"/>
  <c r="AJ46"/>
  <c r="AJ42"/>
  <c r="AJ38"/>
  <c r="AJ34"/>
  <c r="AJ30"/>
  <c r="AJ26"/>
  <c r="AJ22"/>
  <c r="AJ69"/>
  <c r="AJ65"/>
  <c r="AJ61"/>
  <c r="AJ57"/>
  <c r="AJ53"/>
  <c r="AJ49"/>
  <c r="AJ45"/>
  <c r="AJ41"/>
  <c r="AJ37"/>
  <c r="AJ33"/>
  <c r="AJ29"/>
  <c r="AJ25"/>
  <c r="AK68"/>
  <c r="AK64"/>
  <c r="AK60"/>
  <c r="AK56"/>
  <c r="AK52"/>
  <c r="AK48"/>
  <c r="AK44"/>
  <c r="AK40"/>
  <c r="AK36"/>
  <c r="AK32"/>
  <c r="AK28"/>
  <c r="AK24"/>
  <c r="AK20"/>
  <c r="AK67"/>
  <c r="AK63"/>
  <c r="AK59"/>
  <c r="AK55"/>
  <c r="AK51"/>
  <c r="AK47"/>
  <c r="AK43"/>
  <c r="AK39"/>
  <c r="AK35"/>
  <c r="AK31"/>
  <c r="AK27"/>
  <c r="AM20"/>
  <c r="AM22"/>
  <c r="AM24"/>
  <c r="AM26"/>
  <c r="AM28"/>
  <c r="AM30"/>
  <c r="AM32"/>
  <c r="AM34"/>
  <c r="AM36"/>
  <c r="AM38"/>
  <c r="AM40"/>
  <c r="AM42"/>
  <c r="AM44"/>
  <c r="AM46"/>
  <c r="AM48"/>
  <c r="AM50"/>
  <c r="AM52"/>
  <c r="AM54"/>
  <c r="AM56"/>
  <c r="AM58"/>
  <c r="AM60"/>
  <c r="AM62"/>
  <c r="AM64"/>
  <c r="AM66"/>
  <c r="AM68"/>
  <c r="AM21"/>
  <c r="AM23"/>
  <c r="AM25"/>
  <c r="AM27"/>
  <c r="AM29"/>
  <c r="AM31"/>
  <c r="AM33"/>
  <c r="AM35"/>
  <c r="AM37"/>
  <c r="AM39"/>
  <c r="AM41"/>
  <c r="AM43"/>
  <c r="AM45"/>
  <c r="AM47"/>
  <c r="AM49"/>
  <c r="AM51"/>
  <c r="AM53"/>
  <c r="AM55"/>
  <c r="AM57"/>
  <c r="AM59"/>
  <c r="AM61"/>
  <c r="AM63"/>
  <c r="AM65"/>
  <c r="AM67"/>
  <c r="AM69"/>
  <c r="Y64" i="2"/>
  <c r="AG64" s="1"/>
  <c r="X64"/>
  <c r="AF64" s="1"/>
  <c r="W64"/>
  <c r="V64"/>
  <c r="U64"/>
  <c r="T64"/>
  <c r="Y56"/>
  <c r="AG56" s="1"/>
  <c r="X56"/>
  <c r="AF56" s="1"/>
  <c r="W56"/>
  <c r="V56"/>
  <c r="U56"/>
  <c r="T56"/>
  <c r="Y48"/>
  <c r="AG48" s="1"/>
  <c r="X48"/>
  <c r="AF48" s="1"/>
  <c r="W48"/>
  <c r="V48"/>
  <c r="U48"/>
  <c r="T48"/>
  <c r="Y44"/>
  <c r="AG44" s="1"/>
  <c r="X44"/>
  <c r="AF44" s="1"/>
  <c r="W44"/>
  <c r="V44"/>
  <c r="U44"/>
  <c r="T44"/>
  <c r="Y40"/>
  <c r="AG40" s="1"/>
  <c r="X40"/>
  <c r="AF40" s="1"/>
  <c r="W40"/>
  <c r="V40"/>
  <c r="U40"/>
  <c r="T40"/>
  <c r="Y36"/>
  <c r="AG36" s="1"/>
  <c r="X36"/>
  <c r="AF36" s="1"/>
  <c r="W36"/>
  <c r="V36"/>
  <c r="U36"/>
  <c r="T36"/>
  <c r="Y31"/>
  <c r="AG31" s="1"/>
  <c r="X31"/>
  <c r="AF31" s="1"/>
  <c r="W31"/>
  <c r="V31"/>
  <c r="U31"/>
  <c r="T31"/>
  <c r="Y30"/>
  <c r="AG30" s="1"/>
  <c r="X30"/>
  <c r="AF30" s="1"/>
  <c r="W30"/>
  <c r="V30"/>
  <c r="U30"/>
  <c r="T30"/>
  <c r="Y29"/>
  <c r="AG29" s="1"/>
  <c r="X29"/>
  <c r="AF29" s="1"/>
  <c r="W29"/>
  <c r="V29"/>
  <c r="U29"/>
  <c r="T29"/>
  <c r="Y28"/>
  <c r="AG28" s="1"/>
  <c r="X28"/>
  <c r="AF28" s="1"/>
  <c r="W28"/>
  <c r="V28"/>
  <c r="U28"/>
  <c r="T28"/>
  <c r="Y27"/>
  <c r="AG27" s="1"/>
  <c r="X27"/>
  <c r="AF27" s="1"/>
  <c r="W27"/>
  <c r="V27"/>
  <c r="U27"/>
  <c r="T27"/>
  <c r="Y26"/>
  <c r="AG26" s="1"/>
  <c r="X26"/>
  <c r="AF26" s="1"/>
  <c r="W26"/>
  <c r="V26"/>
  <c r="U26"/>
  <c r="T26"/>
  <c r="Y25"/>
  <c r="AG25" s="1"/>
  <c r="X25"/>
  <c r="AF25" s="1"/>
  <c r="W25"/>
  <c r="V25"/>
  <c r="U25"/>
  <c r="T25"/>
  <c r="Y24"/>
  <c r="AG24" s="1"/>
  <c r="X24"/>
  <c r="AF24" s="1"/>
  <c r="W24"/>
  <c r="V24"/>
  <c r="U24"/>
  <c r="T24"/>
  <c r="Y23"/>
  <c r="AG23" s="1"/>
  <c r="X23"/>
  <c r="AF23" s="1"/>
  <c r="W23"/>
  <c r="V23"/>
  <c r="U23"/>
  <c r="T23"/>
  <c r="Y22"/>
  <c r="AG22" s="1"/>
  <c r="X22"/>
  <c r="AF22" s="1"/>
  <c r="W22"/>
  <c r="V22"/>
  <c r="U22"/>
  <c r="T22"/>
  <c r="Y67"/>
  <c r="AG67" s="1"/>
  <c r="X67"/>
  <c r="AF67" s="1"/>
  <c r="W67"/>
  <c r="V67"/>
  <c r="U67"/>
  <c r="T67"/>
  <c r="Y63"/>
  <c r="AG63" s="1"/>
  <c r="X63"/>
  <c r="AF63" s="1"/>
  <c r="W63"/>
  <c r="V63"/>
  <c r="U63"/>
  <c r="T63"/>
  <c r="Y59"/>
  <c r="AG59" s="1"/>
  <c r="X59"/>
  <c r="AF59" s="1"/>
  <c r="W59"/>
  <c r="V59"/>
  <c r="U59"/>
  <c r="T59"/>
  <c r="Y55"/>
  <c r="AG55" s="1"/>
  <c r="X55"/>
  <c r="AF55" s="1"/>
  <c r="W55"/>
  <c r="V55"/>
  <c r="U55"/>
  <c r="T55"/>
  <c r="Y51"/>
  <c r="AG51" s="1"/>
  <c r="X51"/>
  <c r="AF51" s="1"/>
  <c r="W51"/>
  <c r="V51"/>
  <c r="U51"/>
  <c r="T51"/>
  <c r="Y47"/>
  <c r="AG47" s="1"/>
  <c r="X47"/>
  <c r="AF47" s="1"/>
  <c r="W47"/>
  <c r="V47"/>
  <c r="U47"/>
  <c r="T47"/>
  <c r="Y43"/>
  <c r="AG43" s="1"/>
  <c r="X43"/>
  <c r="AF43" s="1"/>
  <c r="W43"/>
  <c r="V43"/>
  <c r="U43"/>
  <c r="T43"/>
  <c r="Y39"/>
  <c r="AG39" s="1"/>
  <c r="X39"/>
  <c r="AF39" s="1"/>
  <c r="W39"/>
  <c r="V39"/>
  <c r="U39"/>
  <c r="T39"/>
  <c r="Y35"/>
  <c r="AG35" s="1"/>
  <c r="X35"/>
  <c r="AF35" s="1"/>
  <c r="W35"/>
  <c r="V35"/>
  <c r="U35"/>
  <c r="T35"/>
  <c r="Y32"/>
  <c r="AG32" s="1"/>
  <c r="X32"/>
  <c r="AF32" s="1"/>
  <c r="W32"/>
  <c r="V32"/>
  <c r="U32"/>
  <c r="T32"/>
  <c r="Y60"/>
  <c r="AG60" s="1"/>
  <c r="X60"/>
  <c r="AF60" s="1"/>
  <c r="W60"/>
  <c r="V60"/>
  <c r="U60"/>
  <c r="T60"/>
  <c r="Y52"/>
  <c r="AG52" s="1"/>
  <c r="X52"/>
  <c r="AF52" s="1"/>
  <c r="W52"/>
  <c r="V52"/>
  <c r="U52"/>
  <c r="T52"/>
  <c r="Y66"/>
  <c r="AG66" s="1"/>
  <c r="X66"/>
  <c r="AF66" s="1"/>
  <c r="W66"/>
  <c r="V66"/>
  <c r="U66"/>
  <c r="T66"/>
  <c r="Y62"/>
  <c r="AG62" s="1"/>
  <c r="X62"/>
  <c r="AF62" s="1"/>
  <c r="W62"/>
  <c r="V62"/>
  <c r="U62"/>
  <c r="T62"/>
  <c r="Y58"/>
  <c r="AG58" s="1"/>
  <c r="X58"/>
  <c r="AF58" s="1"/>
  <c r="W58"/>
  <c r="V58"/>
  <c r="U58"/>
  <c r="T58"/>
  <c r="Y54"/>
  <c r="AG54" s="1"/>
  <c r="X54"/>
  <c r="AF54" s="1"/>
  <c r="W54"/>
  <c r="V54"/>
  <c r="U54"/>
  <c r="T54"/>
  <c r="Y50"/>
  <c r="AG50" s="1"/>
  <c r="X50"/>
  <c r="AF50" s="1"/>
  <c r="W50"/>
  <c r="V50"/>
  <c r="U50"/>
  <c r="T50"/>
  <c r="Y46"/>
  <c r="AG46" s="1"/>
  <c r="X46"/>
  <c r="AF46" s="1"/>
  <c r="W46"/>
  <c r="V46"/>
  <c r="U46"/>
  <c r="T46"/>
  <c r="Y42"/>
  <c r="AG42" s="1"/>
  <c r="X42"/>
  <c r="AF42" s="1"/>
  <c r="W42"/>
  <c r="V42"/>
  <c r="U42"/>
  <c r="T42"/>
  <c r="Y38"/>
  <c r="AG38" s="1"/>
  <c r="X38"/>
  <c r="AF38" s="1"/>
  <c r="W38"/>
  <c r="V38"/>
  <c r="U38"/>
  <c r="T38"/>
  <c r="Y33"/>
  <c r="AG33" s="1"/>
  <c r="X33"/>
  <c r="AF33" s="1"/>
  <c r="W33"/>
  <c r="V33"/>
  <c r="U33"/>
  <c r="T33"/>
  <c r="Y65"/>
  <c r="AG65" s="1"/>
  <c r="X65"/>
  <c r="AF65" s="1"/>
  <c r="W65"/>
  <c r="V65"/>
  <c r="U65"/>
  <c r="T65"/>
  <c r="Y61"/>
  <c r="AG61" s="1"/>
  <c r="X61"/>
  <c r="AF61" s="1"/>
  <c r="W61"/>
  <c r="V61"/>
  <c r="U61"/>
  <c r="T61"/>
  <c r="Y57"/>
  <c r="AG57" s="1"/>
  <c r="X57"/>
  <c r="AF57" s="1"/>
  <c r="W57"/>
  <c r="V57"/>
  <c r="U57"/>
  <c r="T57"/>
  <c r="Y53"/>
  <c r="AG53" s="1"/>
  <c r="X53"/>
  <c r="AF53" s="1"/>
  <c r="W53"/>
  <c r="V53"/>
  <c r="U53"/>
  <c r="T53"/>
  <c r="Y49"/>
  <c r="AG49" s="1"/>
  <c r="X49"/>
  <c r="AF49" s="1"/>
  <c r="W49"/>
  <c r="V49"/>
  <c r="U49"/>
  <c r="T49"/>
  <c r="Y45"/>
  <c r="AG45" s="1"/>
  <c r="X45"/>
  <c r="AF45" s="1"/>
  <c r="W45"/>
  <c r="V45"/>
  <c r="U45"/>
  <c r="T45"/>
  <c r="Y41"/>
  <c r="AG41" s="1"/>
  <c r="X41"/>
  <c r="AF41" s="1"/>
  <c r="W41"/>
  <c r="V41"/>
  <c r="U41"/>
  <c r="T41"/>
  <c r="Y37"/>
  <c r="AG37" s="1"/>
  <c r="X37"/>
  <c r="AF37" s="1"/>
  <c r="W37"/>
  <c r="V37"/>
  <c r="U37"/>
  <c r="T37"/>
  <c r="Y34"/>
  <c r="AG34" s="1"/>
  <c r="X34"/>
  <c r="AF34" s="1"/>
  <c r="W34"/>
  <c r="V34"/>
  <c r="U34"/>
  <c r="T34"/>
  <c r="P21"/>
  <c r="Y21" s="1"/>
  <c r="AG21" s="1"/>
  <c r="X21"/>
  <c r="AF21" s="1"/>
  <c r="W21"/>
  <c r="V21"/>
  <c r="U21"/>
  <c r="T21"/>
  <c r="Y20"/>
  <c r="AG20" s="1"/>
  <c r="X20"/>
  <c r="AF20" s="1"/>
  <c r="W20"/>
  <c r="AE22" s="1"/>
  <c r="Y68"/>
  <c r="AG68" s="1"/>
  <c r="X68"/>
  <c r="AF68" s="1"/>
  <c r="W68"/>
  <c r="V68"/>
  <c r="AD68" s="1"/>
  <c r="U68"/>
  <c r="T68"/>
  <c r="Y69"/>
  <c r="AG69" s="1"/>
  <c r="X69"/>
  <c r="AF69" s="1"/>
  <c r="U20"/>
  <c r="T20"/>
  <c r="AB20" s="1"/>
  <c r="AE38"/>
  <c r="AE21"/>
  <c r="AE61"/>
  <c r="V20"/>
  <c r="AD20" s="1"/>
  <c r="AB43"/>
  <c r="AB54"/>
  <c r="AD21"/>
  <c r="AD59"/>
  <c r="AD36"/>
  <c r="AD52"/>
  <c r="AB31" l="1"/>
  <c r="AE45"/>
  <c r="AE54"/>
  <c r="AE26"/>
  <c r="AB62"/>
  <c r="AB46"/>
  <c r="AB23"/>
  <c r="AE53"/>
  <c r="AE37"/>
  <c r="AE62"/>
  <c r="AE46"/>
  <c r="AE30"/>
  <c r="AC22"/>
  <c r="AE68"/>
  <c r="AC32"/>
  <c r="AD60"/>
  <c r="AD44"/>
  <c r="AD25"/>
  <c r="AD43"/>
  <c r="AB66"/>
  <c r="AB58"/>
  <c r="AB50"/>
  <c r="AB42"/>
  <c r="AB27"/>
  <c r="AB59"/>
  <c r="AB21"/>
  <c r="AC65"/>
  <c r="AC42"/>
  <c r="AB34"/>
  <c r="AD51"/>
  <c r="AE24"/>
  <c r="AC49"/>
  <c r="AC58"/>
  <c r="AC28"/>
  <c r="AD64"/>
  <c r="AD56"/>
  <c r="AD48"/>
  <c r="AD40"/>
  <c r="AD29"/>
  <c r="AD67"/>
  <c r="AC35"/>
  <c r="AB69"/>
  <c r="AB64"/>
  <c r="AB60"/>
  <c r="AB56"/>
  <c r="AB52"/>
  <c r="AB48"/>
  <c r="AB44"/>
  <c r="AB35"/>
  <c r="AB29"/>
  <c r="AB25"/>
  <c r="AB67"/>
  <c r="AB51"/>
  <c r="AE65"/>
  <c r="AE57"/>
  <c r="AE49"/>
  <c r="AE41"/>
  <c r="AE34"/>
  <c r="AE66"/>
  <c r="AE58"/>
  <c r="AE50"/>
  <c r="AE42"/>
  <c r="AE33"/>
  <c r="AE28"/>
  <c r="AC57"/>
  <c r="AC41"/>
  <c r="AC66"/>
  <c r="AC50"/>
  <c r="AC33"/>
  <c r="AC24"/>
  <c r="AE23"/>
  <c r="AD31"/>
  <c r="AD27"/>
  <c r="AD23"/>
  <c r="AD63"/>
  <c r="AD55"/>
  <c r="AD47"/>
  <c r="AD39"/>
  <c r="AD34"/>
  <c r="AB38"/>
  <c r="AB33"/>
  <c r="AB30"/>
  <c r="AB28"/>
  <c r="AB26"/>
  <c r="AB24"/>
  <c r="AB22"/>
  <c r="AB63"/>
  <c r="AB55"/>
  <c r="AB47"/>
  <c r="AB39"/>
  <c r="AB32"/>
  <c r="AC69"/>
  <c r="AC61"/>
  <c r="AC53"/>
  <c r="AC45"/>
  <c r="AC37"/>
  <c r="AC20"/>
  <c r="AC62"/>
  <c r="AC54"/>
  <c r="AC46"/>
  <c r="AC38"/>
  <c r="AC30"/>
  <c r="AC26"/>
  <c r="AB68"/>
  <c r="AC23"/>
  <c r="AB37"/>
  <c r="AD69"/>
  <c r="AD66"/>
  <c r="AD62"/>
  <c r="AD58"/>
  <c r="AD54"/>
  <c r="AD50"/>
  <c r="AD46"/>
  <c r="AD42"/>
  <c r="AD38"/>
  <c r="AD33"/>
  <c r="AD30"/>
  <c r="AD28"/>
  <c r="AD26"/>
  <c r="AD24"/>
  <c r="AD22"/>
  <c r="AD65"/>
  <c r="AD61"/>
  <c r="AD57"/>
  <c r="AD53"/>
  <c r="AD49"/>
  <c r="AD45"/>
  <c r="AD41"/>
  <c r="AD37"/>
  <c r="AD35"/>
  <c r="AD32"/>
  <c r="AB40"/>
  <c r="AB36"/>
  <c r="AB65"/>
  <c r="AB61"/>
  <c r="AB57"/>
  <c r="AB53"/>
  <c r="AB49"/>
  <c r="AB45"/>
  <c r="AB41"/>
  <c r="AE69"/>
  <c r="AE67"/>
  <c r="AE63"/>
  <c r="AE59"/>
  <c r="AE55"/>
  <c r="AE51"/>
  <c r="AE47"/>
  <c r="AE43"/>
  <c r="AE39"/>
  <c r="AE35"/>
  <c r="AE32"/>
  <c r="AE20"/>
  <c r="AE64"/>
  <c r="AE60"/>
  <c r="AE56"/>
  <c r="AE52"/>
  <c r="AE48"/>
  <c r="AE44"/>
  <c r="AE40"/>
  <c r="AE36"/>
  <c r="AE31"/>
  <c r="AE29"/>
  <c r="AE27"/>
  <c r="AE25"/>
  <c r="AC67"/>
  <c r="AC63"/>
  <c r="AC59"/>
  <c r="AC55"/>
  <c r="AC51"/>
  <c r="AC47"/>
  <c r="AC43"/>
  <c r="AC39"/>
  <c r="AC34"/>
  <c r="AC21"/>
  <c r="AC68"/>
  <c r="AC64"/>
  <c r="AC60"/>
  <c r="AC56"/>
  <c r="AC52"/>
  <c r="AC48"/>
  <c r="AC44"/>
  <c r="AC40"/>
  <c r="AC36"/>
  <c r="AC31"/>
  <c r="AC29"/>
  <c r="AC27"/>
  <c r="AC25"/>
</calcChain>
</file>

<file path=xl/sharedStrings.xml><?xml version="1.0" encoding="utf-8"?>
<sst xmlns="http://schemas.openxmlformats.org/spreadsheetml/2006/main" count="371" uniqueCount="94">
  <si>
    <t>Io [Arms]=</t>
  </si>
  <si>
    <t>r [λ]=</t>
  </si>
  <si>
    <t>H-field intensity for Pr=1500 W</t>
  </si>
  <si>
    <t>λ [m] =</t>
  </si>
  <si>
    <t>h [λ]=</t>
  </si>
  <si>
    <t>frequency [MHz] =</t>
  </si>
  <si>
    <t>r [wl]</t>
  </si>
  <si>
    <t>E-field calculation</t>
  </si>
  <si>
    <t>f [MHz]=</t>
  </si>
  <si>
    <r>
      <t>h [</t>
    </r>
    <r>
      <rPr>
        <b/>
        <sz val="12"/>
        <rFont val="Calibri"/>
        <family val="2"/>
      </rPr>
      <t>λ</t>
    </r>
    <r>
      <rPr>
        <b/>
        <sz val="12"/>
        <rFont val="Arial"/>
        <family val="2"/>
      </rPr>
      <t>]=</t>
    </r>
  </si>
  <si>
    <t>Re=</t>
  </si>
  <si>
    <t>PH=total power dissipation within radius r</t>
  </si>
  <si>
    <t>Єo =</t>
  </si>
  <si>
    <t>σ =</t>
  </si>
  <si>
    <t>μo =</t>
  </si>
  <si>
    <t>Ge =</t>
  </si>
  <si>
    <r>
      <rPr>
        <b/>
        <sz val="12"/>
        <rFont val="Calibri"/>
        <family val="2"/>
      </rPr>
      <t>λ [m]</t>
    </r>
    <r>
      <rPr>
        <b/>
        <sz val="12"/>
        <rFont val="Arial"/>
        <family val="2"/>
      </rPr>
      <t>=</t>
    </r>
  </si>
  <si>
    <t>Єr =</t>
  </si>
  <si>
    <t>λ [m]=</t>
  </si>
  <si>
    <t>PE=total power dissipation within radius r</t>
  </si>
  <si>
    <t>PE+PH=total power dissipation within radius r</t>
  </si>
  <si>
    <t>E-field calculation,  h variable</t>
  </si>
  <si>
    <t>E-field calculation, f variable</t>
  </si>
  <si>
    <t>|E|</t>
  </si>
  <si>
    <t>Rg for a ground screen of radius r</t>
  </si>
  <si>
    <t>Rg calculation</t>
  </si>
  <si>
    <t>σ [S/m] =</t>
  </si>
  <si>
    <t>PE' [W/m^2] calculation</t>
  </si>
  <si>
    <t xml:space="preserve">r </t>
  </si>
  <si>
    <t>PH for a ground screen of radius r</t>
  </si>
  <si>
    <t>Rg (PH+PE) for a ground screen of radius r</t>
  </si>
  <si>
    <t>efficiency with a ground screen of radius r</t>
  </si>
  <si>
    <t>Rr [Ohms]=</t>
  </si>
  <si>
    <t>X=</t>
  </si>
  <si>
    <t>Z (ft)</t>
  </si>
  <si>
    <t>Ez Mag</t>
  </si>
  <si>
    <t>voltage to ground V=</t>
  </si>
  <si>
    <t>Electric (E) Field (V/m RMS)</t>
  </si>
  <si>
    <t>Z=</t>
  </si>
  <si>
    <t>Data from EZNEC modeling</t>
  </si>
  <si>
    <t>ω = 2πf</t>
  </si>
  <si>
    <t xml:space="preserve">Єo = </t>
  </si>
  <si>
    <t>λ =</t>
  </si>
  <si>
    <t>Є =</t>
  </si>
  <si>
    <t>(σ/ωЄ)^2=</t>
  </si>
  <si>
    <t>Hφ [A/m]</t>
  </si>
  <si>
    <t>Frequency [MHz]</t>
  </si>
  <si>
    <t>Fig 3.11</t>
  </si>
  <si>
    <t>Fig 3.12</t>
  </si>
  <si>
    <t>Values taken from sheets 1 and 2</t>
  </si>
  <si>
    <t>PH'</t>
  </si>
  <si>
    <t>PH'=power dissipation per square meter [W/m^2]</t>
  </si>
  <si>
    <t>r [λ]</t>
  </si>
  <si>
    <t>Hφ for Pr=1500 W</t>
  </si>
  <si>
    <t>Power dissipation (Pa) in a ring delta r wide at radius r</t>
  </si>
  <si>
    <t>Pa [W]</t>
  </si>
  <si>
    <t>PH [W]</t>
  </si>
  <si>
    <r>
      <t>Rg [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Calibri"/>
        <family val="2"/>
        <scheme val="minor"/>
      </rPr>
      <t>]</t>
    </r>
  </si>
  <si>
    <r>
      <t>Computation of the H-field intensity  (Hφ), power loss due to H</t>
    </r>
    <r>
      <rPr>
        <b/>
        <sz val="20"/>
        <color theme="1"/>
        <rFont val="Calibri"/>
        <family val="2"/>
        <scheme val="minor"/>
      </rPr>
      <t>φ and effective ground resistance (Rg)</t>
    </r>
  </si>
  <si>
    <t>Hφ [A/m] at a distance r= 10.7m</t>
  </si>
  <si>
    <t>r [m]</t>
  </si>
  <si>
    <t>|Hφ|</t>
  </si>
  <si>
    <r>
      <rPr>
        <b/>
        <sz val="12"/>
        <rFont val="Calibri"/>
        <family val="2"/>
      </rPr>
      <t>Є</t>
    </r>
    <r>
      <rPr>
        <b/>
        <sz val="12"/>
        <rFont val="Arial"/>
        <family val="2"/>
      </rPr>
      <t>r =</t>
    </r>
  </si>
  <si>
    <t>Ez</t>
  </si>
  <si>
    <t>PE'</t>
  </si>
  <si>
    <r>
      <t>h [</t>
    </r>
    <r>
      <rPr>
        <b/>
        <sz val="12"/>
        <rFont val="Calibri"/>
        <family val="2"/>
      </rPr>
      <t>λ</t>
    </r>
    <r>
      <rPr>
        <b/>
        <sz val="12"/>
        <rFont val="Arial"/>
        <family val="2"/>
      </rPr>
      <t>]</t>
    </r>
  </si>
  <si>
    <t>PE</t>
  </si>
  <si>
    <t>Pb</t>
  </si>
  <si>
    <t>Pb within a ring delta-r wide at radius r</t>
  </si>
  <si>
    <t>power dissipation within a radius r of the base of the vertical (PE)</t>
  </si>
  <si>
    <r>
      <t>Computation of the E-field intensity  (Ez), power loss (PE) due to Ez at the ground surface</t>
    </r>
    <r>
      <rPr>
        <b/>
        <sz val="20"/>
        <color theme="1"/>
        <rFont val="Calibri"/>
        <family val="2"/>
        <scheme val="minor"/>
      </rPr>
      <t xml:space="preserve"> and effective ground resistance (Rg)</t>
    </r>
  </si>
  <si>
    <t>Fig 3.13</t>
  </si>
  <si>
    <t>Fig 3.14</t>
  </si>
  <si>
    <t xml:space="preserve">Values taken from computations on sheet 1 </t>
  </si>
  <si>
    <t xml:space="preserve">Values taken from computations on sheet 2 </t>
  </si>
  <si>
    <t>Fig 3.16</t>
  </si>
  <si>
    <t>Fig 3.19</t>
  </si>
  <si>
    <t>Fig 3.20</t>
  </si>
  <si>
    <t>Fig 21</t>
  </si>
  <si>
    <t>Fig3. 22</t>
  </si>
  <si>
    <t>Fig 3.17</t>
  </si>
  <si>
    <t>Data for Fig 3.22 calculation</t>
  </si>
  <si>
    <t>Y=</t>
  </si>
  <si>
    <t>4 radials</t>
  </si>
  <si>
    <t>12 radials</t>
  </si>
  <si>
    <t>Z</t>
  </si>
  <si>
    <t>32 radials</t>
  </si>
  <si>
    <t>Power [W] =</t>
  </si>
  <si>
    <t>Frequency [MHz] =</t>
  </si>
  <si>
    <t>Near E-field (Ez) data used to determine the voltage from a radial to ground</t>
  </si>
  <si>
    <t>Fig 3.28</t>
  </si>
  <si>
    <t>Δr=0.01λ</t>
  </si>
  <si>
    <t>|Ez|</t>
  </si>
  <si>
    <t>Rudy Severns, N6LF - 16 May 2011</t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</si>
</sst>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b/>
      <sz val="18"/>
      <color theme="1"/>
      <name val="Arial"/>
      <family val="2"/>
    </font>
    <font>
      <sz val="12"/>
      <name val="Arial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0" fillId="0" borderId="0"/>
    <xf numFmtId="0" fontId="4" fillId="0" borderId="0"/>
  </cellStyleXfs>
  <cellXfs count="178">
    <xf numFmtId="0" fontId="0" fillId="0" borderId="0" xfId="0"/>
    <xf numFmtId="0" fontId="6" fillId="0" borderId="0" xfId="0" applyFont="1"/>
    <xf numFmtId="164" fontId="3" fillId="0" borderId="0" xfId="0" applyNumberFormat="1" applyFont="1" applyFill="1" applyBorder="1" applyAlignment="1" applyProtection="1">
      <alignment horizontal="center"/>
    </xf>
    <xf numFmtId="164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1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2" fontId="3" fillId="0" borderId="0" xfId="1" applyNumberFormat="1" applyFont="1" applyAlignment="1">
      <alignment horizontal="center"/>
    </xf>
    <xf numFmtId="0" fontId="9" fillId="0" borderId="0" xfId="0" applyFont="1"/>
    <xf numFmtId="0" fontId="6" fillId="0" borderId="0" xfId="0" applyFont="1" applyAlignment="1">
      <alignment horizontal="left"/>
    </xf>
    <xf numFmtId="2" fontId="6" fillId="0" borderId="0" xfId="0" applyNumberFormat="1" applyFont="1"/>
    <xf numFmtId="0" fontId="9" fillId="0" borderId="0" xfId="0" applyFont="1" applyAlignment="1">
      <alignment horizontal="center"/>
    </xf>
    <xf numFmtId="164" fontId="6" fillId="0" borderId="0" xfId="0" applyNumberFormat="1" applyFont="1"/>
    <xf numFmtId="1" fontId="6" fillId="0" borderId="0" xfId="0" applyNumberFormat="1" applyFont="1" applyAlignment="1">
      <alignment horizontal="center"/>
    </xf>
    <xf numFmtId="1" fontId="0" fillId="0" borderId="0" xfId="0" applyNumberFormat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/>
    <xf numFmtId="164" fontId="14" fillId="0" borderId="0" xfId="0" applyNumberFormat="1" applyFont="1" applyFill="1" applyBorder="1" applyAlignment="1" applyProtection="1">
      <alignment horizontal="center"/>
    </xf>
    <xf numFmtId="164" fontId="14" fillId="0" borderId="1" xfId="0" applyNumberFormat="1" applyFont="1" applyFill="1" applyBorder="1" applyAlignment="1" applyProtection="1">
      <alignment horizontal="center"/>
    </xf>
    <xf numFmtId="164" fontId="14" fillId="0" borderId="2" xfId="1" applyNumberFormat="1" applyFont="1" applyBorder="1" applyAlignment="1">
      <alignment horizontal="center"/>
    </xf>
    <xf numFmtId="164" fontId="14" fillId="0" borderId="3" xfId="1" applyNumberFormat="1" applyFont="1" applyBorder="1" applyAlignment="1">
      <alignment horizontal="center"/>
    </xf>
    <xf numFmtId="164" fontId="14" fillId="0" borderId="4" xfId="0" applyNumberFormat="1" applyFont="1" applyFill="1" applyBorder="1" applyAlignment="1" applyProtection="1">
      <alignment horizontal="center"/>
    </xf>
    <xf numFmtId="164" fontId="14" fillId="0" borderId="0" xfId="1" applyNumberFormat="1" applyFont="1" applyBorder="1" applyAlignment="1">
      <alignment horizontal="center"/>
    </xf>
    <xf numFmtId="164" fontId="14" fillId="0" borderId="5" xfId="1" applyNumberFormat="1" applyFont="1" applyBorder="1" applyAlignment="1">
      <alignment horizontal="center"/>
    </xf>
    <xf numFmtId="164" fontId="14" fillId="0" borderId="6" xfId="0" applyNumberFormat="1" applyFont="1" applyFill="1" applyBorder="1" applyAlignment="1" applyProtection="1">
      <alignment horizontal="center"/>
    </xf>
    <xf numFmtId="164" fontId="14" fillId="0" borderId="7" xfId="1" applyNumberFormat="1" applyFont="1" applyBorder="1" applyAlignment="1">
      <alignment horizontal="center"/>
    </xf>
    <xf numFmtId="164" fontId="14" fillId="0" borderId="8" xfId="1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0" fontId="14" fillId="0" borderId="4" xfId="1" applyFont="1" applyBorder="1" applyAlignment="1">
      <alignment horizontal="center"/>
    </xf>
    <xf numFmtId="0" fontId="14" fillId="0" borderId="0" xfId="1" applyFont="1" applyBorder="1"/>
    <xf numFmtId="0" fontId="14" fillId="0" borderId="5" xfId="1" applyFont="1" applyBorder="1"/>
    <xf numFmtId="11" fontId="14" fillId="0" borderId="0" xfId="1" applyNumberFormat="1" applyFont="1" applyBorder="1"/>
    <xf numFmtId="11" fontId="14" fillId="0" borderId="5" xfId="1" applyNumberFormat="1" applyFont="1" applyBorder="1"/>
    <xf numFmtId="0" fontId="14" fillId="0" borderId="2" xfId="1" applyFont="1" applyBorder="1" applyAlignment="1">
      <alignment horizontal="center"/>
    </xf>
    <xf numFmtId="0" fontId="14" fillId="0" borderId="3" xfId="1" applyFont="1" applyBorder="1" applyAlignment="1">
      <alignment horizontal="center"/>
    </xf>
    <xf numFmtId="2" fontId="14" fillId="0" borderId="0" xfId="1" applyNumberFormat="1" applyFont="1" applyBorder="1" applyAlignment="1">
      <alignment horizontal="center"/>
    </xf>
    <xf numFmtId="2" fontId="14" fillId="0" borderId="5" xfId="1" applyNumberFormat="1" applyFont="1" applyBorder="1" applyAlignment="1">
      <alignment horizontal="center"/>
    </xf>
    <xf numFmtId="2" fontId="14" fillId="0" borderId="7" xfId="1" applyNumberFormat="1" applyFont="1" applyBorder="1" applyAlignment="1">
      <alignment horizontal="center"/>
    </xf>
    <xf numFmtId="2" fontId="14" fillId="0" borderId="8" xfId="1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1" fontId="1" fillId="0" borderId="0" xfId="0" applyNumberFormat="1" applyFont="1" applyBorder="1" applyAlignment="1">
      <alignment horizontal="center"/>
    </xf>
    <xf numFmtId="11" fontId="1" fillId="0" borderId="5" xfId="0" applyNumberFormat="1" applyFont="1" applyBorder="1" applyAlignment="1">
      <alignment horizontal="center"/>
    </xf>
    <xf numFmtId="11" fontId="1" fillId="0" borderId="7" xfId="0" applyNumberFormat="1" applyFont="1" applyBorder="1" applyAlignment="1">
      <alignment horizontal="center"/>
    </xf>
    <xf numFmtId="11" fontId="1" fillId="0" borderId="8" xfId="0" applyNumberFormat="1" applyFont="1" applyBorder="1" applyAlignment="1">
      <alignment horizontal="center"/>
    </xf>
    <xf numFmtId="0" fontId="14" fillId="0" borderId="0" xfId="1" applyFont="1" applyBorder="1" applyAlignment="1">
      <alignment horizontal="center"/>
    </xf>
    <xf numFmtId="164" fontId="0" fillId="0" borderId="0" xfId="0" applyNumberFormat="1" applyFont="1" applyBorder="1"/>
    <xf numFmtId="164" fontId="15" fillId="0" borderId="0" xfId="1" applyNumberFormat="1" applyFont="1" applyBorder="1"/>
    <xf numFmtId="164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164" fontId="12" fillId="0" borderId="0" xfId="0" applyNumberFormat="1" applyFont="1" applyBorder="1"/>
    <xf numFmtId="11" fontId="5" fillId="0" borderId="0" xfId="0" applyNumberFormat="1" applyFont="1" applyBorder="1" applyAlignment="1">
      <alignment horizontal="center"/>
    </xf>
    <xf numFmtId="0" fontId="5" fillId="0" borderId="0" xfId="0" applyFont="1" applyBorder="1"/>
    <xf numFmtId="164" fontId="0" fillId="0" borderId="1" xfId="0" applyNumberFormat="1" applyFont="1" applyBorder="1"/>
    <xf numFmtId="164" fontId="0" fillId="0" borderId="2" xfId="0" applyNumberFormat="1" applyFont="1" applyBorder="1"/>
    <xf numFmtId="164" fontId="13" fillId="0" borderId="2" xfId="0" applyNumberFormat="1" applyFont="1" applyFill="1" applyBorder="1" applyAlignment="1" applyProtection="1">
      <alignment horizontal="left"/>
    </xf>
    <xf numFmtId="164" fontId="0" fillId="0" borderId="3" xfId="0" applyNumberFormat="1" applyFont="1" applyBorder="1" applyAlignment="1">
      <alignment horizontal="center"/>
    </xf>
    <xf numFmtId="164" fontId="0" fillId="0" borderId="4" xfId="0" applyNumberFormat="1" applyFont="1" applyBorder="1"/>
    <xf numFmtId="164" fontId="0" fillId="0" borderId="5" xfId="0" applyNumberFormat="1" applyFont="1" applyBorder="1" applyAlignment="1">
      <alignment horizontal="center"/>
    </xf>
    <xf numFmtId="0" fontId="0" fillId="0" borderId="1" xfId="0" applyFont="1" applyBorder="1"/>
    <xf numFmtId="0" fontId="12" fillId="0" borderId="2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5" fillId="0" borderId="4" xfId="0" applyFont="1" applyBorder="1" applyAlignment="1">
      <alignment horizontal="center"/>
    </xf>
    <xf numFmtId="11" fontId="5" fillId="0" borderId="5" xfId="0" applyNumberFormat="1" applyFont="1" applyBorder="1" applyAlignment="1">
      <alignment horizontal="center"/>
    </xf>
    <xf numFmtId="11" fontId="5" fillId="0" borderId="7" xfId="0" applyNumberFormat="1" applyFont="1" applyBorder="1" applyAlignment="1">
      <alignment horizontal="center"/>
    </xf>
    <xf numFmtId="11" fontId="5" fillId="0" borderId="8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5" xfId="0" applyFont="1" applyBorder="1"/>
    <xf numFmtId="0" fontId="5" fillId="0" borderId="7" xfId="0" applyFont="1" applyBorder="1"/>
    <xf numFmtId="0" fontId="5" fillId="0" borderId="8" xfId="0" applyFont="1" applyBorder="1"/>
    <xf numFmtId="2" fontId="5" fillId="0" borderId="0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0" fontId="5" fillId="0" borderId="3" xfId="0" applyFont="1" applyBorder="1"/>
    <xf numFmtId="0" fontId="5" fillId="0" borderId="0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14" fillId="0" borderId="7" xfId="1" applyFont="1" applyBorder="1" applyAlignment="1">
      <alignment horizontal="center"/>
    </xf>
    <xf numFmtId="0" fontId="14" fillId="0" borderId="8" xfId="1" applyFont="1" applyBorder="1"/>
    <xf numFmtId="0" fontId="5" fillId="0" borderId="4" xfId="0" applyFont="1" applyBorder="1"/>
    <xf numFmtId="0" fontId="5" fillId="0" borderId="1" xfId="0" applyFont="1" applyBorder="1"/>
    <xf numFmtId="0" fontId="5" fillId="0" borderId="4" xfId="0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4" fillId="0" borderId="5" xfId="1" applyFont="1" applyBorder="1" applyAlignment="1">
      <alignment horizontal="center"/>
    </xf>
    <xf numFmtId="164" fontId="14" fillId="0" borderId="5" xfId="0" applyNumberFormat="1" applyFont="1" applyFill="1" applyBorder="1" applyAlignment="1" applyProtection="1">
      <alignment horizontal="center"/>
    </xf>
    <xf numFmtId="0" fontId="17" fillId="0" borderId="0" xfId="0" applyFont="1"/>
    <xf numFmtId="0" fontId="17" fillId="0" borderId="0" xfId="0" applyFont="1" applyAlignment="1">
      <alignment horizontal="center"/>
    </xf>
    <xf numFmtId="164" fontId="15" fillId="0" borderId="0" xfId="1" applyNumberFormat="1" applyFont="1" applyBorder="1" applyAlignment="1">
      <alignment horizontal="left"/>
    </xf>
    <xf numFmtId="0" fontId="16" fillId="0" borderId="0" xfId="0" applyFont="1"/>
    <xf numFmtId="0" fontId="19" fillId="0" borderId="4" xfId="0" applyFont="1" applyBorder="1"/>
    <xf numFmtId="0" fontId="19" fillId="0" borderId="0" xfId="0" applyFont="1" applyBorder="1" applyAlignment="1">
      <alignment horizontal="center"/>
    </xf>
    <xf numFmtId="0" fontId="19" fillId="0" borderId="0" xfId="0" applyFont="1" applyBorder="1"/>
    <xf numFmtId="0" fontId="19" fillId="0" borderId="0" xfId="0" applyFont="1" applyBorder="1" applyAlignment="1">
      <alignment horizontal="left"/>
    </xf>
    <xf numFmtId="0" fontId="20" fillId="0" borderId="4" xfId="0" applyFont="1" applyBorder="1"/>
    <xf numFmtId="0" fontId="20" fillId="0" borderId="0" xfId="0" applyFont="1" applyBorder="1"/>
    <xf numFmtId="0" fontId="20" fillId="0" borderId="5" xfId="0" applyFont="1" applyBorder="1"/>
    <xf numFmtId="0" fontId="19" fillId="0" borderId="4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4" fillId="0" borderId="1" xfId="1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8" fillId="0" borderId="2" xfId="1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164" fontId="3" fillId="0" borderId="1" xfId="0" applyNumberFormat="1" applyFont="1" applyFill="1" applyBorder="1" applyAlignment="1" applyProtection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8" fillId="0" borderId="2" xfId="2" applyFont="1" applyBorder="1" applyAlignment="1">
      <alignment horizontal="center"/>
    </xf>
    <xf numFmtId="0" fontId="3" fillId="0" borderId="4" xfId="2" applyFont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11" fontId="6" fillId="0" borderId="0" xfId="0" applyNumberFormat="1" applyFont="1" applyBorder="1" applyAlignment="1">
      <alignment horizontal="center"/>
    </xf>
    <xf numFmtId="11" fontId="6" fillId="0" borderId="5" xfId="0" applyNumberFormat="1" applyFont="1" applyBorder="1" applyAlignment="1">
      <alignment horizontal="center"/>
    </xf>
    <xf numFmtId="11" fontId="6" fillId="0" borderId="7" xfId="0" applyNumberFormat="1" applyFont="1" applyBorder="1" applyAlignment="1">
      <alignment horizontal="center"/>
    </xf>
    <xf numFmtId="11" fontId="6" fillId="0" borderId="8" xfId="0" applyNumberFormat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2" fontId="3" fillId="0" borderId="5" xfId="1" applyNumberFormat="1" applyFont="1" applyBorder="1" applyAlignment="1">
      <alignment horizontal="center"/>
    </xf>
    <xf numFmtId="0" fontId="18" fillId="0" borderId="1" xfId="2" applyFont="1" applyBorder="1" applyAlignment="1">
      <alignment horizontal="left"/>
    </xf>
    <xf numFmtId="0" fontId="19" fillId="0" borderId="0" xfId="0" applyFont="1"/>
    <xf numFmtId="0" fontId="20" fillId="0" borderId="0" xfId="0" applyFont="1"/>
    <xf numFmtId="0" fontId="17" fillId="0" borderId="1" xfId="0" applyFont="1" applyBorder="1"/>
    <xf numFmtId="0" fontId="17" fillId="0" borderId="2" xfId="0" applyFont="1" applyBorder="1"/>
    <xf numFmtId="0" fontId="17" fillId="0" borderId="3" xfId="0" applyFont="1" applyBorder="1"/>
    <xf numFmtId="0" fontId="17" fillId="0" borderId="4" xfId="0" applyFont="1" applyBorder="1"/>
    <xf numFmtId="0" fontId="17" fillId="0" borderId="0" xfId="0" applyFont="1" applyBorder="1"/>
    <xf numFmtId="0" fontId="17" fillId="0" borderId="5" xfId="0" applyFont="1" applyBorder="1"/>
    <xf numFmtId="0" fontId="14" fillId="0" borderId="6" xfId="1" applyFont="1" applyBorder="1" applyAlignment="1">
      <alignment horizontal="center"/>
    </xf>
    <xf numFmtId="0" fontId="14" fillId="0" borderId="8" xfId="1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1" fontId="5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2" fontId="16" fillId="0" borderId="0" xfId="0" applyNumberFormat="1" applyFont="1" applyAlignment="1">
      <alignment horizontal="left"/>
    </xf>
    <xf numFmtId="2" fontId="5" fillId="0" borderId="1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left"/>
    </xf>
    <xf numFmtId="2" fontId="5" fillId="0" borderId="4" xfId="0" applyNumberFormat="1" applyFont="1" applyBorder="1" applyAlignment="1">
      <alignment horizontal="right"/>
    </xf>
    <xf numFmtId="1" fontId="5" fillId="0" borderId="5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right"/>
    </xf>
    <xf numFmtId="0" fontId="5" fillId="0" borderId="5" xfId="0" applyFont="1" applyBorder="1" applyAlignment="1">
      <alignment horizontal="left"/>
    </xf>
    <xf numFmtId="1" fontId="5" fillId="0" borderId="1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0" fontId="11" fillId="0" borderId="4" xfId="0" applyFont="1" applyBorder="1"/>
    <xf numFmtId="2" fontId="17" fillId="0" borderId="0" xfId="0" applyNumberFormat="1" applyFont="1" applyAlignment="1">
      <alignment horizontal="left"/>
    </xf>
  </cellXfs>
  <cellStyles count="5">
    <cellStyle name="Normal" xfId="0" builtinId="0"/>
    <cellStyle name="Normal 2" xfId="1"/>
    <cellStyle name="Normal 3" xfId="2"/>
    <cellStyle name="Normal 4" xfId="3"/>
    <cellStyle name="Normal 5" xfId="4"/>
  </cellStyles>
  <dxfs count="0"/>
  <tableStyles count="0" defaultTableStyle="TableStyleMedium9" defaultPivotStyle="PivotStyleLight16"/>
  <colors>
    <mruColors>
      <color rgb="FF0080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theme" Target="theme/theme1.xml"/><Relationship Id="rId3" Type="http://schemas.openxmlformats.org/officeDocument/2006/relationships/chartsheet" Target="chartsheets/sheet1.xml"/><Relationship Id="rId21" Type="http://schemas.openxmlformats.org/officeDocument/2006/relationships/calcChain" Target="calcChain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hartsheet" Target="chart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10.xml"/><Relationship Id="rId10" Type="http://schemas.openxmlformats.org/officeDocument/2006/relationships/chartsheet" Target="chartsheets/sheet5.xml"/><Relationship Id="rId19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chartsheet" Target="chart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1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Sheet1A!$A$13:$A$62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Sheet1A!$C$13:$C$62</c:f>
              <c:numCache>
                <c:formatCode>General</c:formatCode>
                <c:ptCount val="50"/>
                <c:pt idx="0">
                  <c:v>2.6277763459399877</c:v>
                </c:pt>
                <c:pt idx="1">
                  <c:v>1.236839080849917</c:v>
                </c:pt>
                <c:pt idx="2">
                  <c:v>0.77802441364476227</c:v>
                </c:pt>
                <c:pt idx="3">
                  <c:v>0.55214649157722806</c:v>
                </c:pt>
                <c:pt idx="4">
                  <c:v>0.41930569102381687</c:v>
                </c:pt>
                <c:pt idx="5">
                  <c:v>0.33283168292022569</c:v>
                </c:pt>
                <c:pt idx="6">
                  <c:v>0.27270359251150156</c:v>
                </c:pt>
                <c:pt idx="7">
                  <c:v>0.2289036414865783</c:v>
                </c:pt>
                <c:pt idx="8">
                  <c:v>0.19586657759085302</c:v>
                </c:pt>
                <c:pt idx="9">
                  <c:v>0.17025773647757872</c:v>
                </c:pt>
                <c:pt idx="10">
                  <c:v>0.14996165796430119</c:v>
                </c:pt>
                <c:pt idx="11">
                  <c:v>0.13357534075159161</c:v>
                </c:pt>
                <c:pt idx="12">
                  <c:v>0.12013465476255511</c:v>
                </c:pt>
                <c:pt idx="13">
                  <c:v>0.10895754274381964</c:v>
                </c:pt>
                <c:pt idx="14">
                  <c:v>9.954966961487631E-2</c:v>
                </c:pt>
                <c:pt idx="15">
                  <c:v>9.1545311352392716E-2</c:v>
                </c:pt>
                <c:pt idx="16">
                  <c:v>8.4669047371367379E-2</c:v>
                </c:pt>
                <c:pt idx="17">
                  <c:v>7.87102123253135E-2</c:v>
                </c:pt>
                <c:pt idx="18">
                  <c:v>7.3505433239144255E-2</c:v>
                </c:pt>
                <c:pt idx="19">
                  <c:v>6.8926436172520755E-2</c:v>
                </c:pt>
                <c:pt idx="20">
                  <c:v>6.4871372074056466E-2</c:v>
                </c:pt>
                <c:pt idx="21">
                  <c:v>6.1258543597978575E-2</c:v>
                </c:pt>
                <c:pt idx="22">
                  <c:v>5.8021801106598443E-2</c:v>
                </c:pt>
                <c:pt idx="23">
                  <c:v>5.5107118701565122E-2</c:v>
                </c:pt>
                <c:pt idx="24">
                  <c:v>5.2470017077500139E-2</c:v>
                </c:pt>
                <c:pt idx="25">
                  <c:v>5.007360236004476E-2</c:v>
                </c:pt>
                <c:pt idx="26">
                  <c:v>4.7887058561620843E-2</c:v>
                </c:pt>
                <c:pt idx="27">
                  <c:v>4.588447786777626E-2</c:v>
                </c:pt>
                <c:pt idx="28">
                  <c:v>4.4043945142434246E-2</c:v>
                </c:pt>
                <c:pt idx="29">
                  <c:v>4.2346815577139894E-2</c:v>
                </c:pt>
                <c:pt idx="30">
                  <c:v>4.0777140396754542E-2</c:v>
                </c:pt>
                <c:pt idx="31">
                  <c:v>3.9321207008436408E-2</c:v>
                </c:pt>
                <c:pt idx="32">
                  <c:v>3.7967168305288936E-2</c:v>
                </c:pt>
                <c:pt idx="33">
                  <c:v>3.6704741936042985E-2</c:v>
                </c:pt>
                <c:pt idx="34">
                  <c:v>3.5524964863809308E-2</c:v>
                </c:pt>
                <c:pt idx="35">
                  <c:v>3.4419991903000637E-2</c:v>
                </c:pt>
                <c:pt idx="36">
                  <c:v>3.3382929455460716E-2</c:v>
                </c:pt>
                <c:pt idx="37">
                  <c:v>3.2407697586033249E-2</c:v>
                </c:pt>
                <c:pt idx="38">
                  <c:v>3.1488915043144057E-2</c:v>
                </c:pt>
                <c:pt idx="39">
                  <c:v>3.0621802956493787E-2</c:v>
                </c:pt>
                <c:pt idx="40">
                  <c:v>2.9802103815671561E-2</c:v>
                </c:pt>
                <c:pt idx="41">
                  <c:v>2.9026013012240146E-2</c:v>
                </c:pt>
                <c:pt idx="42">
                  <c:v>2.829012075945514E-2</c:v>
                </c:pt>
                <c:pt idx="43">
                  <c:v>2.7591362622519607E-2</c:v>
                </c:pt>
                <c:pt idx="44">
                  <c:v>2.6926977223886484E-2</c:v>
                </c:pt>
                <c:pt idx="45">
                  <c:v>2.6294469952095667E-2</c:v>
                </c:pt>
                <c:pt idx="46">
                  <c:v>2.569158171380866E-2</c:v>
                </c:pt>
                <c:pt idx="47">
                  <c:v>2.5116261938446294E-2</c:v>
                </c:pt>
                <c:pt idx="48">
                  <c:v>2.4566645181899282E-2</c:v>
                </c:pt>
                <c:pt idx="49">
                  <c:v>2.4041030786944109E-2</c:v>
                </c:pt>
              </c:numCache>
            </c:numRef>
          </c:yVal>
          <c:smooth val="1"/>
        </c:ser>
        <c:ser>
          <c:idx val="0"/>
          <c:order val="1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Sheet1A!$A$13:$A$62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Sheet1A!$B$13:$B$62</c:f>
              <c:numCache>
                <c:formatCode>General</c:formatCode>
                <c:ptCount val="50"/>
                <c:pt idx="0">
                  <c:v>6.0818567627815723</c:v>
                </c:pt>
                <c:pt idx="1">
                  <c:v>2.5348931588963741</c:v>
                </c:pt>
                <c:pt idx="2">
                  <c:v>1.4299941261891203</c:v>
                </c:pt>
                <c:pt idx="3">
                  <c:v>0.92367615740887654</c:v>
                </c:pt>
                <c:pt idx="4">
                  <c:v>0.6478719782222303</c:v>
                </c:pt>
                <c:pt idx="5">
                  <c:v>0.48132612500524558</c:v>
                </c:pt>
                <c:pt idx="6">
                  <c:v>0.37335321901213908</c:v>
                </c:pt>
                <c:pt idx="7">
                  <c:v>0.29953093582433854</c:v>
                </c:pt>
                <c:pt idx="8">
                  <c:v>0.24690064421404823</c:v>
                </c:pt>
                <c:pt idx="9">
                  <c:v>0.20807940228742441</c:v>
                </c:pt>
                <c:pt idx="10">
                  <c:v>0.17862067504566212</c:v>
                </c:pt>
                <c:pt idx="11">
                  <c:v>0.15572307693199441</c:v>
                </c:pt>
                <c:pt idx="12">
                  <c:v>0.13755426244338748</c:v>
                </c:pt>
                <c:pt idx="13">
                  <c:v>0.12287696590585484</c:v>
                </c:pt>
                <c:pt idx="14">
                  <c:v>0.11083251705530718</c:v>
                </c:pt>
                <c:pt idx="15">
                  <c:v>0.10081057281574507</c:v>
                </c:pt>
                <c:pt idx="16">
                  <c:v>9.2368066641073596E-2</c:v>
                </c:pt>
                <c:pt idx="17">
                  <c:v>8.5177286993647169E-2</c:v>
                </c:pt>
                <c:pt idx="18">
                  <c:v>7.8991748629429703E-2</c:v>
                </c:pt>
                <c:pt idx="19">
                  <c:v>7.3623239527134149E-2</c:v>
                </c:pt>
                <c:pt idx="20">
                  <c:v>6.8926063785700847E-2</c:v>
                </c:pt>
                <c:pt idx="21">
                  <c:v>6.4786022401091839E-2</c:v>
                </c:pt>
                <c:pt idx="22">
                  <c:v>6.1112576875468422E-2</c:v>
                </c:pt>
                <c:pt idx="23">
                  <c:v>5.7833190387271166E-2</c:v>
                </c:pt>
                <c:pt idx="24">
                  <c:v>5.4889183761875363E-2</c:v>
                </c:pt>
                <c:pt idx="25">
                  <c:v>5.2232661388758379E-2</c:v>
                </c:pt>
                <c:pt idx="26">
                  <c:v>4.9824203544604144E-2</c:v>
                </c:pt>
                <c:pt idx="27">
                  <c:v>4.7631114849069046E-2</c:v>
                </c:pt>
                <c:pt idx="28">
                  <c:v>4.5626081140753609E-2</c:v>
                </c:pt>
                <c:pt idx="29">
                  <c:v>4.378612965693434E-2</c:v>
                </c:pt>
                <c:pt idx="30">
                  <c:v>4.2091816807869914E-2</c:v>
                </c:pt>
                <c:pt idx="31">
                  <c:v>4.0526588401869776E-2</c:v>
                </c:pt>
                <c:pt idx="32">
                  <c:v>3.9076271733137248E-2</c:v>
                </c:pt>
                <c:pt idx="33">
                  <c:v>3.7728669363125154E-2</c:v>
                </c:pt>
                <c:pt idx="34">
                  <c:v>3.6473231962552061E-2</c:v>
                </c:pt>
                <c:pt idx="35">
                  <c:v>3.5300793086869189E-2</c:v>
                </c:pt>
                <c:pt idx="36">
                  <c:v>3.4203352817674414E-2</c:v>
                </c:pt>
                <c:pt idx="37">
                  <c:v>3.3173900222474927E-2</c:v>
                </c:pt>
                <c:pt idx="38">
                  <c:v>3.2206266850350676E-2</c:v>
                </c:pt>
                <c:pt idx="39">
                  <c:v>3.1295005193509057E-2</c:v>
                </c:pt>
                <c:pt idx="40">
                  <c:v>3.043528734896982E-2</c:v>
                </c:pt>
                <c:pt idx="41">
                  <c:v>2.9622820115069198E-2</c:v>
                </c:pt>
                <c:pt idx="42">
                  <c:v>2.8853773530037315E-2</c:v>
                </c:pt>
                <c:pt idx="43">
                  <c:v>2.8124720460354816E-2</c:v>
                </c:pt>
                <c:pt idx="44">
                  <c:v>2.7432585316125174E-2</c:v>
                </c:pt>
                <c:pt idx="45">
                  <c:v>2.6774600340012774E-2</c:v>
                </c:pt>
                <c:pt idx="46">
                  <c:v>2.6148268208410888E-2</c:v>
                </c:pt>
                <c:pt idx="47">
                  <c:v>2.5551329915784043E-2</c:v>
                </c:pt>
                <c:pt idx="48">
                  <c:v>2.498173709879959E-2</c:v>
                </c:pt>
                <c:pt idx="49">
                  <c:v>2.4437628105982555E-2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Sheet1A!$A$13:$A$62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Sheet1A!$D$13:$D$62</c:f>
              <c:numCache>
                <c:formatCode>General</c:formatCode>
                <c:ptCount val="50"/>
                <c:pt idx="0">
                  <c:v>1.1974552659995719</c:v>
                </c:pt>
                <c:pt idx="1">
                  <c:v>0.59872763299978593</c:v>
                </c:pt>
                <c:pt idx="2">
                  <c:v>0.39915175533319069</c:v>
                </c:pt>
                <c:pt idx="3">
                  <c:v>0.29936381649989297</c:v>
                </c:pt>
                <c:pt idx="4">
                  <c:v>0.2394910531999144</c:v>
                </c:pt>
                <c:pt idx="5">
                  <c:v>0.19957587766659535</c:v>
                </c:pt>
                <c:pt idx="6">
                  <c:v>0.17106503799993883</c:v>
                </c:pt>
                <c:pt idx="7">
                  <c:v>0.14968190824994648</c:v>
                </c:pt>
                <c:pt idx="8">
                  <c:v>0.13305058511106355</c:v>
                </c:pt>
                <c:pt idx="9">
                  <c:v>0.1197455265999572</c:v>
                </c:pt>
                <c:pt idx="10">
                  <c:v>0.10885956963632473</c:v>
                </c:pt>
                <c:pt idx="11">
                  <c:v>9.9787938833297674E-2</c:v>
                </c:pt>
                <c:pt idx="12">
                  <c:v>9.2111943538428609E-2</c:v>
                </c:pt>
                <c:pt idx="13">
                  <c:v>8.5532518999969415E-2</c:v>
                </c:pt>
                <c:pt idx="14">
                  <c:v>7.9830351066638119E-2</c:v>
                </c:pt>
                <c:pt idx="15">
                  <c:v>7.4840954124973241E-2</c:v>
                </c:pt>
                <c:pt idx="16">
                  <c:v>7.0438545058798332E-2</c:v>
                </c:pt>
                <c:pt idx="17">
                  <c:v>6.6525292555531773E-2</c:v>
                </c:pt>
                <c:pt idx="18">
                  <c:v>6.3023961368398509E-2</c:v>
                </c:pt>
                <c:pt idx="19">
                  <c:v>5.9872763299978593E-2</c:v>
                </c:pt>
                <c:pt idx="20">
                  <c:v>5.7021679333312945E-2</c:v>
                </c:pt>
                <c:pt idx="21">
                  <c:v>5.4429784818162366E-2</c:v>
                </c:pt>
                <c:pt idx="22">
                  <c:v>5.2063272434763996E-2</c:v>
                </c:pt>
                <c:pt idx="23">
                  <c:v>4.9893969416648837E-2</c:v>
                </c:pt>
                <c:pt idx="24">
                  <c:v>4.7898210639982883E-2</c:v>
                </c:pt>
                <c:pt idx="25">
                  <c:v>4.6055971769214298E-2</c:v>
                </c:pt>
                <c:pt idx="26">
                  <c:v>4.4350195037021166E-2</c:v>
                </c:pt>
                <c:pt idx="27">
                  <c:v>4.27662594999847E-2</c:v>
                </c:pt>
                <c:pt idx="28">
                  <c:v>4.1291560896536968E-2</c:v>
                </c:pt>
                <c:pt idx="29">
                  <c:v>3.991517553331906E-2</c:v>
                </c:pt>
                <c:pt idx="30">
                  <c:v>3.8627589225792638E-2</c:v>
                </c:pt>
                <c:pt idx="31">
                  <c:v>3.7420477062486621E-2</c:v>
                </c:pt>
                <c:pt idx="32">
                  <c:v>3.6286523212108235E-2</c:v>
                </c:pt>
                <c:pt idx="33">
                  <c:v>3.5219272529399166E-2</c:v>
                </c:pt>
                <c:pt idx="34">
                  <c:v>3.4213007599987771E-2</c:v>
                </c:pt>
                <c:pt idx="35">
                  <c:v>3.3262646277765887E-2</c:v>
                </c:pt>
                <c:pt idx="36">
                  <c:v>3.2363655837826265E-2</c:v>
                </c:pt>
                <c:pt idx="37">
                  <c:v>3.1511980684199262E-2</c:v>
                </c:pt>
                <c:pt idx="38">
                  <c:v>3.0703981179476203E-2</c:v>
                </c:pt>
                <c:pt idx="39">
                  <c:v>2.99363816499893E-2</c:v>
                </c:pt>
                <c:pt idx="40">
                  <c:v>2.9206225999989562E-2</c:v>
                </c:pt>
                <c:pt idx="41">
                  <c:v>2.8510839666656476E-2</c:v>
                </c:pt>
                <c:pt idx="42">
                  <c:v>2.784779688371098E-2</c:v>
                </c:pt>
                <c:pt idx="43">
                  <c:v>2.721489240908118E-2</c:v>
                </c:pt>
                <c:pt idx="44">
                  <c:v>2.6610117022212706E-2</c:v>
                </c:pt>
                <c:pt idx="45">
                  <c:v>2.6031636217381995E-2</c:v>
                </c:pt>
                <c:pt idx="46">
                  <c:v>2.5477771617012163E-2</c:v>
                </c:pt>
                <c:pt idx="47">
                  <c:v>2.4946984708324418E-2</c:v>
                </c:pt>
                <c:pt idx="48">
                  <c:v>2.443786257141984E-2</c:v>
                </c:pt>
                <c:pt idx="49">
                  <c:v>2.3949105319991441E-2</c:v>
                </c:pt>
              </c:numCache>
            </c:numRef>
          </c:yVal>
          <c:smooth val="1"/>
        </c:ser>
        <c:ser>
          <c:idx val="3"/>
          <c:order val="3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Sheet1A!$A$13:$A$62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Sheet1A!$E$13:$E$62</c:f>
              <c:numCache>
                <c:formatCode>General</c:formatCode>
                <c:ptCount val="50"/>
                <c:pt idx="0">
                  <c:v>0.49907487130607819</c:v>
                </c:pt>
                <c:pt idx="1">
                  <c:v>0.26365471255046796</c:v>
                </c:pt>
                <c:pt idx="2">
                  <c:v>0.18486497558785059</c:v>
                </c:pt>
                <c:pt idx="3">
                  <c:v>0.14522208359672178</c:v>
                </c:pt>
                <c:pt idx="4">
                  <c:v>0.12123294191434397</c:v>
                </c:pt>
                <c:pt idx="5">
                  <c:v>0.10506885746555752</c:v>
                </c:pt>
                <c:pt idx="6">
                  <c:v>9.3376246442281874E-2</c:v>
                </c:pt>
                <c:pt idx="7">
                  <c:v>8.4479400227604071E-2</c:v>
                </c:pt>
                <c:pt idx="8">
                  <c:v>7.7448129881404523E-2</c:v>
                </c:pt>
                <c:pt idx="9">
                  <c:v>7.1724860370588187E-2</c:v>
                </c:pt>
                <c:pt idx="10">
                  <c:v>6.6955152636602233E-2</c:v>
                </c:pt>
                <c:pt idx="11">
                  <c:v>6.2902981979581218E-2</c:v>
                </c:pt>
                <c:pt idx="12">
                  <c:v>5.9405131342768237E-2</c:v>
                </c:pt>
                <c:pt idx="13">
                  <c:v>5.6345139794478097E-2</c:v>
                </c:pt>
                <c:pt idx="14">
                  <c:v>5.363767890845203E-2</c:v>
                </c:pt>
                <c:pt idx="15">
                  <c:v>5.1218793747597587E-2</c:v>
                </c:pt>
                <c:pt idx="16">
                  <c:v>4.903959281627273E-2</c:v>
                </c:pt>
                <c:pt idx="17">
                  <c:v>4.7062045110156894E-2</c:v>
                </c:pt>
                <c:pt idx="18">
                  <c:v>4.5256107490310803E-2</c:v>
                </c:pt>
                <c:pt idx="19">
                  <c:v>4.3597716385830126E-2</c:v>
                </c:pt>
                <c:pt idx="20">
                  <c:v>4.2067355400613418E-2</c:v>
                </c:pt>
                <c:pt idx="21">
                  <c:v>4.064901531797218E-2</c:v>
                </c:pt>
                <c:pt idx="22">
                  <c:v>3.9329426853623478E-2</c:v>
                </c:pt>
                <c:pt idx="23">
                  <c:v>3.8097486413969942E-2</c:v>
                </c:pt>
                <c:pt idx="24">
                  <c:v>3.6943820653892324E-2</c:v>
                </c:pt>
                <c:pt idx="25">
                  <c:v>3.5860452323842974E-2</c:v>
                </c:pt>
                <c:pt idx="26">
                  <c:v>3.484054102497048E-2</c:v>
                </c:pt>
                <c:pt idx="27">
                  <c:v>3.3878180041639505E-2</c:v>
                </c:pt>
                <c:pt idx="28">
                  <c:v>3.2968235627053435E-2</c:v>
                </c:pt>
                <c:pt idx="29">
                  <c:v>3.2106218761235927E-2</c:v>
                </c:pt>
                <c:pt idx="30">
                  <c:v>3.1288181985541431E-2</c:v>
                </c:pt>
                <c:pt idx="31">
                  <c:v>3.0510635774990684E-2</c:v>
                </c:pt>
                <c:pt idx="32">
                  <c:v>2.9770480259628109E-2</c:v>
                </c:pt>
                <c:pt idx="33">
                  <c:v>2.9064949097981758E-2</c:v>
                </c:pt>
                <c:pt idx="34">
                  <c:v>2.8391563041891148E-2</c:v>
                </c:pt>
                <c:pt idx="35">
                  <c:v>2.7748091283514693E-2</c:v>
                </c:pt>
                <c:pt idx="36">
                  <c:v>2.7132519092173926E-2</c:v>
                </c:pt>
                <c:pt idx="37">
                  <c:v>2.6543020566322448E-2</c:v>
                </c:pt>
                <c:pt idx="38">
                  <c:v>2.5977935569820407E-2</c:v>
                </c:pt>
                <c:pt idx="39">
                  <c:v>2.5435750110325825E-2</c:v>
                </c:pt>
                <c:pt idx="40">
                  <c:v>2.4915079564494323E-2</c:v>
                </c:pt>
                <c:pt idx="41">
                  <c:v>2.4414654269788196E-2</c:v>
                </c:pt>
                <c:pt idx="42">
                  <c:v>2.3933307093453173E-2</c:v>
                </c:pt>
                <c:pt idx="43">
                  <c:v>2.3469962661191498E-2</c:v>
                </c:pt>
                <c:pt idx="44">
                  <c:v>2.3023627985447263E-2</c:v>
                </c:pt>
                <c:pt idx="45">
                  <c:v>2.2593384279215492E-2</c:v>
                </c:pt>
                <c:pt idx="46">
                  <c:v>2.2178379778338992E-2</c:v>
                </c:pt>
                <c:pt idx="47">
                  <c:v>2.1777823425246617E-2</c:v>
                </c:pt>
                <c:pt idx="48">
                  <c:v>2.1390979291471372E-2</c:v>
                </c:pt>
                <c:pt idx="49">
                  <c:v>2.1017161636203544E-2</c:v>
                </c:pt>
              </c:numCache>
            </c:numRef>
          </c:yVal>
          <c:smooth val="1"/>
        </c:ser>
        <c:axId val="62628608"/>
        <c:axId val="62631296"/>
      </c:scatterChart>
      <c:valAx>
        <c:axId val="62628608"/>
        <c:scaling>
          <c:orientation val="minMax"/>
          <c:max val="0.5"/>
        </c:scaling>
        <c:axPos val="b"/>
        <c:minorGridlines/>
        <c:title>
          <c:tx>
            <c:rich>
              <a:bodyPr/>
              <a:lstStyle/>
              <a:p>
                <a:pPr>
                  <a:defRPr sz="1800" baseline="0"/>
                </a:pPr>
                <a:r>
                  <a:rPr lang="en-US" sz="1800" baseline="0"/>
                  <a:t>Distance from the base [</a:t>
                </a:r>
                <a:r>
                  <a:rPr lang="el-GR" sz="1800" baseline="0">
                    <a:latin typeface="Calibri"/>
                  </a:rPr>
                  <a:t>λ</a:t>
                </a:r>
                <a:r>
                  <a:rPr lang="en-US" sz="1800" baseline="0">
                    <a:latin typeface="Calibri"/>
                  </a:rPr>
                  <a:t>]</a:t>
                </a:r>
                <a:endParaRPr lang="en-US" sz="1800" baseline="0"/>
              </a:p>
            </c:rich>
          </c:tx>
          <c:layout/>
        </c:title>
        <c:numFmt formatCode="0.00" sourceLinked="0"/>
        <c:maj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 b="1" i="0" baseline="0">
                <a:latin typeface="Arial" pitchFamily="34" charset="0"/>
              </a:defRPr>
            </a:pPr>
            <a:endParaRPr lang="en-US"/>
          </a:p>
        </c:txPr>
        <c:crossAx val="62631296"/>
        <c:crossesAt val="1.0000000000000005E-2"/>
        <c:crossBetween val="midCat"/>
        <c:majorUnit val="0.05"/>
        <c:minorUnit val="2.5000000000000012E-2"/>
      </c:valAx>
      <c:valAx>
        <c:axId val="62631296"/>
        <c:scaling>
          <c:logBase val="10"/>
          <c:orientation val="minMax"/>
          <c:max val="1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 sz="1800" baseline="0"/>
                </a:pPr>
                <a:r>
                  <a:rPr lang="en-US" sz="1800" baseline="0"/>
                  <a:t>H-field intensity [A/m]</a:t>
                </a:r>
              </a:p>
            </c:rich>
          </c:tx>
          <c:layout/>
        </c:title>
        <c:numFmt formatCode="0.00" sourceLinked="0"/>
        <c:maj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 b="1" baseline="0">
                <a:latin typeface="Arial" pitchFamily="34" charset="0"/>
              </a:defRPr>
            </a:pPr>
            <a:endParaRPr lang="en-US"/>
          </a:p>
        </c:txPr>
        <c:crossAx val="62628608"/>
        <c:crosses val="autoZero"/>
        <c:crossBetween val="midCat"/>
      </c:valAx>
    </c:plotArea>
    <c:plotVisOnly val="1"/>
  </c:chart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0"/>
          <c:order val="0"/>
          <c:spPr>
            <a:ln>
              <a:solidFill>
                <a:prstClr val="black"/>
              </a:solidFill>
            </a:ln>
          </c:spPr>
          <c:marker>
            <c:symbol val="circle"/>
            <c:size val="6"/>
            <c:spPr>
              <a:solidFill>
                <a:sysClr val="windowText" lastClr="000000"/>
              </a:solidFill>
            </c:spPr>
          </c:marker>
          <c:xVal>
            <c:numRef>
              <c:f>Sheet3!$AR$18:$AR$23</c:f>
              <c:numCache>
                <c:formatCode>General</c:formatCode>
                <c:ptCount val="6"/>
                <c:pt idx="0">
                  <c:v>1.8</c:v>
                </c:pt>
                <c:pt idx="1">
                  <c:v>3.5</c:v>
                </c:pt>
                <c:pt idx="2">
                  <c:v>7</c:v>
                </c:pt>
                <c:pt idx="3">
                  <c:v>14</c:v>
                </c:pt>
                <c:pt idx="4">
                  <c:v>21</c:v>
                </c:pt>
                <c:pt idx="5">
                  <c:v>28</c:v>
                </c:pt>
              </c:numCache>
            </c:numRef>
          </c:xVal>
          <c:yVal>
            <c:numRef>
              <c:f>Sheet3!$AS$18:$AS$23</c:f>
              <c:numCache>
                <c:formatCode>General</c:formatCode>
                <c:ptCount val="6"/>
                <c:pt idx="0">
                  <c:v>10.429579944349602</c:v>
                </c:pt>
                <c:pt idx="1">
                  <c:v>14.097412446863233</c:v>
                </c:pt>
                <c:pt idx="2">
                  <c:v>16.79555316485791</c:v>
                </c:pt>
                <c:pt idx="3">
                  <c:v>17.888571000100644</c:v>
                </c:pt>
                <c:pt idx="4">
                  <c:v>18.123802997242898</c:v>
                </c:pt>
                <c:pt idx="5">
                  <c:v>18.209037427393991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prstClr val="black"/>
              </a:solidFill>
            </a:ln>
          </c:spPr>
          <c:marker>
            <c:symbol val="circle"/>
            <c:size val="6"/>
            <c:spPr>
              <a:solidFill>
                <a:sysClr val="windowText" lastClr="000000"/>
              </a:solidFill>
            </c:spPr>
          </c:marker>
          <c:xVal>
            <c:numRef>
              <c:f>Sheet3!$AR$18:$AR$23</c:f>
              <c:numCache>
                <c:formatCode>General</c:formatCode>
                <c:ptCount val="6"/>
                <c:pt idx="0">
                  <c:v>1.8</c:v>
                </c:pt>
                <c:pt idx="1">
                  <c:v>3.5</c:v>
                </c:pt>
                <c:pt idx="2">
                  <c:v>7</c:v>
                </c:pt>
                <c:pt idx="3">
                  <c:v>14</c:v>
                </c:pt>
                <c:pt idx="4">
                  <c:v>21</c:v>
                </c:pt>
                <c:pt idx="5">
                  <c:v>28</c:v>
                </c:pt>
              </c:numCache>
            </c:numRef>
          </c:xVal>
          <c:yVal>
            <c:numRef>
              <c:f>Sheet3!$AT$18:$AT$23</c:f>
              <c:numCache>
                <c:formatCode>General</c:formatCode>
                <c:ptCount val="6"/>
                <c:pt idx="0">
                  <c:v>7.3770720100547154</c:v>
                </c:pt>
                <c:pt idx="1">
                  <c:v>9.5072240437372226</c:v>
                </c:pt>
                <c:pt idx="2">
                  <c:v>10.764259463326901</c:v>
                </c:pt>
                <c:pt idx="3">
                  <c:v>11.200503995221814</c:v>
                </c:pt>
                <c:pt idx="4">
                  <c:v>11.289205420237675</c:v>
                </c:pt>
                <c:pt idx="5">
                  <c:v>11.320904609341603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prstClr val="black"/>
              </a:solidFill>
            </a:ln>
          </c:spPr>
          <c:marker>
            <c:symbol val="circle"/>
            <c:size val="6"/>
            <c:spPr>
              <a:solidFill>
                <a:sysClr val="windowText" lastClr="000000"/>
              </a:solidFill>
            </c:spPr>
          </c:marker>
          <c:xVal>
            <c:numRef>
              <c:f>Sheet3!$AR$18:$AR$23</c:f>
              <c:numCache>
                <c:formatCode>General</c:formatCode>
                <c:ptCount val="6"/>
                <c:pt idx="0">
                  <c:v>1.8</c:v>
                </c:pt>
                <c:pt idx="1">
                  <c:v>3.5</c:v>
                </c:pt>
                <c:pt idx="2">
                  <c:v>7</c:v>
                </c:pt>
                <c:pt idx="3">
                  <c:v>14</c:v>
                </c:pt>
                <c:pt idx="4">
                  <c:v>21</c:v>
                </c:pt>
                <c:pt idx="5">
                  <c:v>28</c:v>
                </c:pt>
              </c:numCache>
            </c:numRef>
          </c:xVal>
          <c:yVal>
            <c:numRef>
              <c:f>Sheet3!$AU$18:$AU$23</c:f>
              <c:numCache>
                <c:formatCode>General</c:formatCode>
                <c:ptCount val="6"/>
                <c:pt idx="0">
                  <c:v>4.5123480043389987</c:v>
                </c:pt>
                <c:pt idx="1">
                  <c:v>6.5056120811858245</c:v>
                </c:pt>
                <c:pt idx="2">
                  <c:v>8.8657281754566828</c:v>
                </c:pt>
                <c:pt idx="3">
                  <c:v>10.477166356833783</c:v>
                </c:pt>
                <c:pt idx="4">
                  <c:v>10.933874319836308</c:v>
                </c:pt>
                <c:pt idx="5">
                  <c:v>11.113400056935593</c:v>
                </c:pt>
              </c:numCache>
            </c:numRef>
          </c:yVal>
          <c:smooth val="1"/>
        </c:ser>
        <c:ser>
          <c:idx val="3"/>
          <c:order val="3"/>
          <c:spPr>
            <a:ln>
              <a:solidFill>
                <a:prstClr val="black"/>
              </a:solidFill>
            </a:ln>
          </c:spPr>
          <c:marker>
            <c:symbol val="circle"/>
            <c:size val="6"/>
            <c:spPr>
              <a:solidFill>
                <a:sysClr val="windowText" lastClr="000000"/>
              </a:solidFill>
            </c:spPr>
          </c:marker>
          <c:xVal>
            <c:numRef>
              <c:f>Sheet3!$AR$18:$AR$23</c:f>
              <c:numCache>
                <c:formatCode>General</c:formatCode>
                <c:ptCount val="6"/>
                <c:pt idx="0">
                  <c:v>1.8</c:v>
                </c:pt>
                <c:pt idx="1">
                  <c:v>3.5</c:v>
                </c:pt>
                <c:pt idx="2">
                  <c:v>7</c:v>
                </c:pt>
                <c:pt idx="3">
                  <c:v>14</c:v>
                </c:pt>
                <c:pt idx="4">
                  <c:v>21</c:v>
                </c:pt>
                <c:pt idx="5">
                  <c:v>28</c:v>
                </c:pt>
              </c:numCache>
            </c:numRef>
          </c:xVal>
          <c:yVal>
            <c:numRef>
              <c:f>Sheet3!$AV$18:$AV$23</c:f>
              <c:numCache>
                <c:formatCode>General</c:formatCode>
                <c:ptCount val="6"/>
                <c:pt idx="0">
                  <c:v>3.0784422576395656</c:v>
                </c:pt>
                <c:pt idx="1">
                  <c:v>4.4620141116861864</c:v>
                </c:pt>
                <c:pt idx="2">
                  <c:v>6.5134111586397836</c:v>
                </c:pt>
                <c:pt idx="3">
                  <c:v>8.7595771649747718</c:v>
                </c:pt>
                <c:pt idx="4">
                  <c:v>9.7348392009937985</c:v>
                </c:pt>
                <c:pt idx="5">
                  <c:v>10.198459417633277</c:v>
                </c:pt>
              </c:numCache>
            </c:numRef>
          </c:yVal>
          <c:smooth val="1"/>
        </c:ser>
        <c:ser>
          <c:idx val="4"/>
          <c:order val="4"/>
          <c:spPr>
            <a:ln>
              <a:solidFill>
                <a:prstClr val="black"/>
              </a:solidFill>
            </a:ln>
          </c:spPr>
          <c:marker>
            <c:symbol val="circle"/>
            <c:size val="6"/>
            <c:spPr>
              <a:solidFill>
                <a:sysClr val="windowText" lastClr="000000"/>
              </a:solidFill>
            </c:spPr>
          </c:marker>
          <c:xVal>
            <c:numRef>
              <c:f>Sheet3!$AR$18:$AR$23</c:f>
              <c:numCache>
                <c:formatCode>General</c:formatCode>
                <c:ptCount val="6"/>
                <c:pt idx="0">
                  <c:v>1.8</c:v>
                </c:pt>
                <c:pt idx="1">
                  <c:v>3.5</c:v>
                </c:pt>
                <c:pt idx="2">
                  <c:v>7</c:v>
                </c:pt>
                <c:pt idx="3">
                  <c:v>14</c:v>
                </c:pt>
                <c:pt idx="4">
                  <c:v>21</c:v>
                </c:pt>
                <c:pt idx="5">
                  <c:v>28</c:v>
                </c:pt>
              </c:numCache>
            </c:numRef>
          </c:xVal>
          <c:yVal>
            <c:numRef>
              <c:f>Sheet3!$AW$18:$AW$23</c:f>
              <c:numCache>
                <c:formatCode>General</c:formatCode>
                <c:ptCount val="6"/>
                <c:pt idx="0">
                  <c:v>1.7265269342202634</c:v>
                </c:pt>
                <c:pt idx="1">
                  <c:v>2.4690585531832134</c:v>
                </c:pt>
                <c:pt idx="2">
                  <c:v>3.6321375731040018</c:v>
                </c:pt>
                <c:pt idx="3">
                  <c:v>5.3144952123402591</c:v>
                </c:pt>
                <c:pt idx="4">
                  <c:v>6.4515568805798047</c:v>
                </c:pt>
                <c:pt idx="5">
                  <c:v>7.2105623843599123</c:v>
                </c:pt>
              </c:numCache>
            </c:numRef>
          </c:yVal>
          <c:smooth val="1"/>
        </c:ser>
        <c:axId val="106699392"/>
        <c:axId val="106849408"/>
      </c:scatterChart>
      <c:valAx>
        <c:axId val="106699392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>
                    <a:latin typeface="Arial" pitchFamily="34" charset="0"/>
                    <a:cs typeface="Arial" pitchFamily="34" charset="0"/>
                  </a:rPr>
                  <a:t>Frequency  [MHz]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General" sourceLinked="1"/>
        <c:tickLblPos val="nextTo"/>
        <c:spPr>
          <a:ln w="25400">
            <a:solidFill>
              <a:prstClr val="black"/>
            </a:solidFill>
          </a:ln>
        </c:spPr>
        <c:txPr>
          <a:bodyPr/>
          <a:lstStyle/>
          <a:p>
            <a:pPr>
              <a:defRPr sz="1200" b="1" i="0" baseline="0">
                <a:latin typeface="Arial" pitchFamily="34" charset="0"/>
              </a:defRPr>
            </a:pPr>
            <a:endParaRPr lang="en-US"/>
          </a:p>
        </c:txPr>
        <c:crossAx val="106849408"/>
        <c:crosses val="autoZero"/>
        <c:crossBetween val="midCat"/>
      </c:valAx>
      <c:valAx>
        <c:axId val="106849408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 sz="1800" b="1" i="0" baseline="0">
                    <a:latin typeface="Arial" pitchFamily="34" charset="0"/>
                    <a:cs typeface="Arial" pitchFamily="34" charset="0"/>
                  </a:rPr>
                  <a:t>Rg with a ground screen of radius r [Ohms]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General" sourceLinked="1"/>
        <c:tickLblPos val="nextTo"/>
        <c:spPr>
          <a:ln w="25400">
            <a:solidFill>
              <a:prstClr val="black"/>
            </a:solidFill>
          </a:ln>
        </c:spPr>
        <c:txPr>
          <a:bodyPr/>
          <a:lstStyle/>
          <a:p>
            <a:pPr>
              <a:defRPr sz="1200" b="1" i="0" baseline="0">
                <a:latin typeface="Arial" pitchFamily="34" charset="0"/>
              </a:defRPr>
            </a:pPr>
            <a:endParaRPr lang="en-US"/>
          </a:p>
        </c:txPr>
        <c:crossAx val="106699392"/>
        <c:crosses val="autoZero"/>
        <c:crossBetween val="midCat"/>
        <c:minorUnit val="0.5"/>
      </c:valAx>
    </c:plotArea>
    <c:plotVisOnly val="1"/>
  </c:chart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Sheet4!$C$10:$X$10</c:f>
              <c:numCache>
                <c:formatCode>0.00</c:formatCode>
                <c:ptCount val="2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</c:numCache>
            </c:numRef>
          </c:xVal>
          <c:yVal>
            <c:numRef>
              <c:f>Sheet4!$C$52:$X$52</c:f>
              <c:numCache>
                <c:formatCode>0.00</c:formatCode>
                <c:ptCount val="22"/>
                <c:pt idx="0">
                  <c:v>444.77148000000011</c:v>
                </c:pt>
                <c:pt idx="1">
                  <c:v>494.87214000000006</c:v>
                </c:pt>
                <c:pt idx="2">
                  <c:v>635.32262000000014</c:v>
                </c:pt>
                <c:pt idx="3">
                  <c:v>790.15784000000008</c:v>
                </c:pt>
                <c:pt idx="4">
                  <c:v>948.39336000000003</c:v>
                </c:pt>
                <c:pt idx="5">
                  <c:v>1103.5663000000002</c:v>
                </c:pt>
                <c:pt idx="6">
                  <c:v>1251.0583200000001</c:v>
                </c:pt>
                <c:pt idx="7">
                  <c:v>1387.3135199999999</c:v>
                </c:pt>
                <c:pt idx="8">
                  <c:v>1509.47424</c:v>
                </c:pt>
                <c:pt idx="9">
                  <c:v>1615.0313000000001</c:v>
                </c:pt>
                <c:pt idx="10">
                  <c:v>1701.8773000000001</c:v>
                </c:pt>
                <c:pt idx="11">
                  <c:v>1767.7756600000002</c:v>
                </c:pt>
                <c:pt idx="12">
                  <c:v>1809.5598200000002</c:v>
                </c:pt>
                <c:pt idx="13">
                  <c:v>1814.5200199999999</c:v>
                </c:pt>
                <c:pt idx="14">
                  <c:v>1818.1320599999999</c:v>
                </c:pt>
                <c:pt idx="15">
                  <c:v>1820.2177800000002</c:v>
                </c:pt>
                <c:pt idx="16">
                  <c:v>1820.5258000000003</c:v>
                </c:pt>
                <c:pt idx="17">
                  <c:v>1818.6513600000003</c:v>
                </c:pt>
                <c:pt idx="18">
                  <c:v>1813.8579600000003</c:v>
                </c:pt>
                <c:pt idx="19">
                  <c:v>1804.7315799999997</c:v>
                </c:pt>
                <c:pt idx="20">
                  <c:v>1787.9288399999998</c:v>
                </c:pt>
                <c:pt idx="21">
                  <c:v>1764.8257400000002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Sheet4!$C$10:$X$10</c:f>
              <c:numCache>
                <c:formatCode>0.00</c:formatCode>
                <c:ptCount val="2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</c:numCache>
            </c:numRef>
          </c:xVal>
          <c:yVal>
            <c:numRef>
              <c:f>Sheet4!$C$152:$X$152</c:f>
              <c:numCache>
                <c:formatCode>0.00</c:formatCode>
                <c:ptCount val="22"/>
                <c:pt idx="0">
                  <c:v>267.40942000000007</c:v>
                </c:pt>
                <c:pt idx="1">
                  <c:v>257.14244000000002</c:v>
                </c:pt>
                <c:pt idx="2">
                  <c:v>262.48683999999997</c:v>
                </c:pt>
                <c:pt idx="3">
                  <c:v>268.83086000000003</c:v>
                </c:pt>
                <c:pt idx="4">
                  <c:v>275.07621999999998</c:v>
                </c:pt>
                <c:pt idx="5">
                  <c:v>280.60237999999998</c:v>
                </c:pt>
                <c:pt idx="6">
                  <c:v>284.98251999999997</c:v>
                </c:pt>
                <c:pt idx="7">
                  <c:v>287.89998000000003</c:v>
                </c:pt>
                <c:pt idx="8">
                  <c:v>289.10835999999995</c:v>
                </c:pt>
                <c:pt idx="9">
                  <c:v>288.4115000000001</c:v>
                </c:pt>
                <c:pt idx="10">
                  <c:v>285.65574000000004</c:v>
                </c:pt>
                <c:pt idx="11">
                  <c:v>280.72012000000001</c:v>
                </c:pt>
                <c:pt idx="12">
                  <c:v>273.55703999999997</c:v>
                </c:pt>
                <c:pt idx="13">
                  <c:v>271.85471999999999</c:v>
                </c:pt>
                <c:pt idx="14">
                  <c:v>270.08442000000002</c:v>
                </c:pt>
                <c:pt idx="15">
                  <c:v>268.24412000000001</c:v>
                </c:pt>
                <c:pt idx="16">
                  <c:v>266.34506000000005</c:v>
                </c:pt>
                <c:pt idx="17">
                  <c:v>264.40144000000004</c:v>
                </c:pt>
                <c:pt idx="18">
                  <c:v>262.42862000000008</c:v>
                </c:pt>
                <c:pt idx="19">
                  <c:v>260.41996000000006</c:v>
                </c:pt>
                <c:pt idx="20">
                  <c:v>258.27278000000001</c:v>
                </c:pt>
                <c:pt idx="21">
                  <c:v>256.89006000000001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Sheet4!$C$10:$X$10</c:f>
              <c:numCache>
                <c:formatCode>0.00</c:formatCode>
                <c:ptCount val="2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</c:numCache>
            </c:numRef>
          </c:xVal>
          <c:yVal>
            <c:numRef>
              <c:f>Sheet4!$C$102:$X$102</c:f>
              <c:numCache>
                <c:formatCode>0.00</c:formatCode>
                <c:ptCount val="22"/>
                <c:pt idx="0">
                  <c:v>331.58186000000006</c:v>
                </c:pt>
                <c:pt idx="1">
                  <c:v>324.06854000000004</c:v>
                </c:pt>
                <c:pt idx="2">
                  <c:v>353.61984000000007</c:v>
                </c:pt>
                <c:pt idx="3">
                  <c:v>388.47044000000005</c:v>
                </c:pt>
                <c:pt idx="4">
                  <c:v>424.77343999999994</c:v>
                </c:pt>
                <c:pt idx="5">
                  <c:v>460.46641999999997</c:v>
                </c:pt>
                <c:pt idx="6">
                  <c:v>494.14022000000006</c:v>
                </c:pt>
                <c:pt idx="7">
                  <c:v>524.71676000000014</c:v>
                </c:pt>
                <c:pt idx="8">
                  <c:v>551.32060000000001</c:v>
                </c:pt>
                <c:pt idx="9">
                  <c:v>573.21331999999995</c:v>
                </c:pt>
                <c:pt idx="10">
                  <c:v>589.75037999999995</c:v>
                </c:pt>
                <c:pt idx="11">
                  <c:v>600.26322000000005</c:v>
                </c:pt>
                <c:pt idx="12">
                  <c:v>603.93335999999999</c:v>
                </c:pt>
                <c:pt idx="13">
                  <c:v>603.72038000000009</c:v>
                </c:pt>
                <c:pt idx="14">
                  <c:v>603.14639999999997</c:v>
                </c:pt>
                <c:pt idx="15">
                  <c:v>602.15978000000007</c:v>
                </c:pt>
                <c:pt idx="16">
                  <c:v>600.71137999999996</c:v>
                </c:pt>
                <c:pt idx="17">
                  <c:v>598.7118200000001</c:v>
                </c:pt>
                <c:pt idx="18">
                  <c:v>595.98264000000006</c:v>
                </c:pt>
                <c:pt idx="19">
                  <c:v>592.17812000000004</c:v>
                </c:pt>
                <c:pt idx="20">
                  <c:v>586.39668000000006</c:v>
                </c:pt>
                <c:pt idx="21">
                  <c:v>579.51319999999998</c:v>
                </c:pt>
              </c:numCache>
            </c:numRef>
          </c:yVal>
          <c:smooth val="1"/>
        </c:ser>
        <c:axId val="106992384"/>
        <c:axId val="106994304"/>
      </c:scatterChart>
      <c:valAx>
        <c:axId val="106992384"/>
        <c:scaling>
          <c:orientation val="minMax"/>
          <c:max val="7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Distance</a:t>
                </a:r>
                <a:r>
                  <a:rPr lang="en-US" sz="1800" baseline="0">
                    <a:latin typeface="Arial" pitchFamily="34" charset="0"/>
                    <a:cs typeface="Arial" pitchFamily="34" charset="0"/>
                  </a:rPr>
                  <a:t> from the base [feet]</a:t>
                </a:r>
                <a:endParaRPr lang="en-US" sz="1800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0" sourceLinked="0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06994304"/>
        <c:crosses val="autoZero"/>
        <c:crossBetween val="midCat"/>
        <c:minorUnit val="2"/>
      </c:valAx>
      <c:valAx>
        <c:axId val="106994304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Voltage from radial to ground [V]</a:t>
                </a:r>
              </a:p>
            </c:rich>
          </c:tx>
          <c:layout/>
        </c:title>
        <c:numFmt formatCode="0" sourceLinked="0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06992384"/>
        <c:crosses val="autoZero"/>
        <c:crossBetween val="midCat"/>
        <c:minorUnit val="50"/>
      </c:valAx>
    </c:plotArea>
    <c:plotVisOnly val="1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929393050610156"/>
          <c:y val="3.0133772730449856E-2"/>
          <c:w val="0.8501041275579615"/>
          <c:h val="0.84762082478668765"/>
        </c:manualLayout>
      </c:layout>
      <c:scatterChart>
        <c:scatterStyle val="smoothMarker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Sheet1A!$G$13:$G$65</c:f>
              <c:numCache>
                <c:formatCode>General</c:formatCode>
                <c:ptCount val="53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Sheet1A!$H$13:$H$65</c:f>
              <c:numCache>
                <c:formatCode>General</c:formatCode>
                <c:ptCount val="53"/>
                <c:pt idx="0">
                  <c:v>0.61583413679977983</c:v>
                </c:pt>
                <c:pt idx="1">
                  <c:v>0.30791706839988991</c:v>
                </c:pt>
                <c:pt idx="2">
                  <c:v>0.20527804559992663</c:v>
                </c:pt>
                <c:pt idx="3">
                  <c:v>0.15395853419994496</c:v>
                </c:pt>
                <c:pt idx="4">
                  <c:v>0.12316682735995597</c:v>
                </c:pt>
                <c:pt idx="5">
                  <c:v>0.10263902279996331</c:v>
                </c:pt>
                <c:pt idx="6">
                  <c:v>8.7976305257111406E-2</c:v>
                </c:pt>
                <c:pt idx="7">
                  <c:v>7.6979267099972479E-2</c:v>
                </c:pt>
                <c:pt idx="8">
                  <c:v>6.8426015199975543E-2</c:v>
                </c:pt>
                <c:pt idx="9">
                  <c:v>6.1583413679977987E-2</c:v>
                </c:pt>
                <c:pt idx="10">
                  <c:v>5.5984921527252721E-2</c:v>
                </c:pt>
                <c:pt idx="11">
                  <c:v>5.1319511399981657E-2</c:v>
                </c:pt>
                <c:pt idx="12">
                  <c:v>4.7371856676906139E-2</c:v>
                </c:pt>
                <c:pt idx="13">
                  <c:v>4.3988152628555703E-2</c:v>
                </c:pt>
                <c:pt idx="14">
                  <c:v>4.1055609119985327E-2</c:v>
                </c:pt>
                <c:pt idx="15">
                  <c:v>3.8489633549986239E-2</c:v>
                </c:pt>
                <c:pt idx="16">
                  <c:v>3.6225537458810575E-2</c:v>
                </c:pt>
                <c:pt idx="17">
                  <c:v>3.4213007599987771E-2</c:v>
                </c:pt>
                <c:pt idx="18">
                  <c:v>3.2412322989462096E-2</c:v>
                </c:pt>
                <c:pt idx="19">
                  <c:v>3.079170683998899E-2</c:v>
                </c:pt>
                <c:pt idx="20">
                  <c:v>2.9325435085703802E-2</c:v>
                </c:pt>
                <c:pt idx="21">
                  <c:v>2.799246076362636E-2</c:v>
                </c:pt>
                <c:pt idx="22">
                  <c:v>2.6775397252164341E-2</c:v>
                </c:pt>
                <c:pt idx="23">
                  <c:v>2.5659755699990829E-2</c:v>
                </c:pt>
                <c:pt idx="24">
                  <c:v>2.4633365471991193E-2</c:v>
                </c:pt>
                <c:pt idx="25">
                  <c:v>2.3685928338453066E-2</c:v>
                </c:pt>
                <c:pt idx="26">
                  <c:v>2.2808671733325174E-2</c:v>
                </c:pt>
                <c:pt idx="27">
                  <c:v>2.1994076314277848E-2</c:v>
                </c:pt>
                <c:pt idx="28">
                  <c:v>2.1235659889647582E-2</c:v>
                </c:pt>
                <c:pt idx="29">
                  <c:v>2.0527804559992664E-2</c:v>
                </c:pt>
                <c:pt idx="30">
                  <c:v>1.9865617316121926E-2</c:v>
                </c:pt>
                <c:pt idx="31">
                  <c:v>1.924481677499312E-2</c:v>
                </c:pt>
                <c:pt idx="32">
                  <c:v>1.8661640509084237E-2</c:v>
                </c:pt>
                <c:pt idx="33">
                  <c:v>1.8112768729405287E-2</c:v>
                </c:pt>
                <c:pt idx="34">
                  <c:v>1.7595261051422281E-2</c:v>
                </c:pt>
                <c:pt idx="35">
                  <c:v>1.7106503799993886E-2</c:v>
                </c:pt>
                <c:pt idx="36">
                  <c:v>1.6644165859453507E-2</c:v>
                </c:pt>
                <c:pt idx="37">
                  <c:v>1.6206161494731051E-2</c:v>
                </c:pt>
                <c:pt idx="38">
                  <c:v>1.5790618892302048E-2</c:v>
                </c:pt>
                <c:pt idx="39">
                  <c:v>1.5395853419994497E-2</c:v>
                </c:pt>
                <c:pt idx="40">
                  <c:v>1.5020344799994633E-2</c:v>
                </c:pt>
                <c:pt idx="41">
                  <c:v>1.4662717542851903E-2</c:v>
                </c:pt>
                <c:pt idx="42">
                  <c:v>1.4321724111622788E-2</c:v>
                </c:pt>
                <c:pt idx="43">
                  <c:v>1.3996230381813178E-2</c:v>
                </c:pt>
                <c:pt idx="44">
                  <c:v>1.3685203039995106E-2</c:v>
                </c:pt>
                <c:pt idx="45">
                  <c:v>1.3387698626082169E-2</c:v>
                </c:pt>
                <c:pt idx="46">
                  <c:v>1.3102853974463398E-2</c:v>
                </c:pt>
                <c:pt idx="47">
                  <c:v>1.2829877849995414E-2</c:v>
                </c:pt>
                <c:pt idx="48">
                  <c:v>1.2568043608158773E-2</c:v>
                </c:pt>
                <c:pt idx="49">
                  <c:v>1.2316682735995597E-2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Sheet1A!$G$13:$G$65</c:f>
              <c:numCache>
                <c:formatCode>General</c:formatCode>
                <c:ptCount val="53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Sheet1A!$I$13:$I$65</c:f>
              <c:numCache>
                <c:formatCode>General</c:formatCode>
                <c:ptCount val="53"/>
                <c:pt idx="0">
                  <c:v>1.1974552659995719</c:v>
                </c:pt>
                <c:pt idx="1">
                  <c:v>0.59872763299978593</c:v>
                </c:pt>
                <c:pt idx="2">
                  <c:v>0.39915175533319069</c:v>
                </c:pt>
                <c:pt idx="3">
                  <c:v>0.29936381649989297</c:v>
                </c:pt>
                <c:pt idx="4">
                  <c:v>0.2394910531999144</c:v>
                </c:pt>
                <c:pt idx="5">
                  <c:v>0.19957587766659535</c:v>
                </c:pt>
                <c:pt idx="6">
                  <c:v>0.17106503799993883</c:v>
                </c:pt>
                <c:pt idx="7">
                  <c:v>0.14968190824994648</c:v>
                </c:pt>
                <c:pt idx="8">
                  <c:v>0.13305058511106355</c:v>
                </c:pt>
                <c:pt idx="9">
                  <c:v>0.1197455265999572</c:v>
                </c:pt>
                <c:pt idx="10">
                  <c:v>0.10885956963632473</c:v>
                </c:pt>
                <c:pt idx="11">
                  <c:v>9.9787938833297674E-2</c:v>
                </c:pt>
                <c:pt idx="12">
                  <c:v>9.2111943538428609E-2</c:v>
                </c:pt>
                <c:pt idx="13">
                  <c:v>8.5532518999969415E-2</c:v>
                </c:pt>
                <c:pt idx="14">
                  <c:v>7.9830351066638119E-2</c:v>
                </c:pt>
                <c:pt idx="15">
                  <c:v>7.4840954124973241E-2</c:v>
                </c:pt>
                <c:pt idx="16">
                  <c:v>7.0438545058798332E-2</c:v>
                </c:pt>
                <c:pt idx="17">
                  <c:v>6.6525292555531773E-2</c:v>
                </c:pt>
                <c:pt idx="18">
                  <c:v>6.3023961368398509E-2</c:v>
                </c:pt>
                <c:pt idx="19">
                  <c:v>5.9872763299978593E-2</c:v>
                </c:pt>
                <c:pt idx="20">
                  <c:v>5.7021679333312945E-2</c:v>
                </c:pt>
                <c:pt idx="21">
                  <c:v>5.4429784818162366E-2</c:v>
                </c:pt>
                <c:pt idx="22">
                  <c:v>5.2063272434763996E-2</c:v>
                </c:pt>
                <c:pt idx="23">
                  <c:v>4.9893969416648837E-2</c:v>
                </c:pt>
                <c:pt idx="24">
                  <c:v>4.7898210639982883E-2</c:v>
                </c:pt>
                <c:pt idx="25">
                  <c:v>4.6055971769214298E-2</c:v>
                </c:pt>
                <c:pt idx="26">
                  <c:v>4.4350195037021166E-2</c:v>
                </c:pt>
                <c:pt idx="27">
                  <c:v>4.27662594999847E-2</c:v>
                </c:pt>
                <c:pt idx="28">
                  <c:v>4.1291560896536968E-2</c:v>
                </c:pt>
                <c:pt idx="29">
                  <c:v>3.991517553331906E-2</c:v>
                </c:pt>
                <c:pt idx="30">
                  <c:v>3.8627589225792638E-2</c:v>
                </c:pt>
                <c:pt idx="31">
                  <c:v>3.7420477062486621E-2</c:v>
                </c:pt>
                <c:pt idx="32">
                  <c:v>3.6286523212108235E-2</c:v>
                </c:pt>
                <c:pt idx="33">
                  <c:v>3.5219272529399166E-2</c:v>
                </c:pt>
                <c:pt idx="34">
                  <c:v>3.4213007599987771E-2</c:v>
                </c:pt>
                <c:pt idx="35">
                  <c:v>3.3262646277765887E-2</c:v>
                </c:pt>
                <c:pt idx="36">
                  <c:v>3.2363655837826265E-2</c:v>
                </c:pt>
                <c:pt idx="37">
                  <c:v>3.1511980684199262E-2</c:v>
                </c:pt>
                <c:pt idx="38">
                  <c:v>3.0703981179476203E-2</c:v>
                </c:pt>
                <c:pt idx="39">
                  <c:v>2.99363816499893E-2</c:v>
                </c:pt>
                <c:pt idx="40">
                  <c:v>2.9206225999989562E-2</c:v>
                </c:pt>
                <c:pt idx="41">
                  <c:v>2.8510839666656476E-2</c:v>
                </c:pt>
                <c:pt idx="42">
                  <c:v>2.784779688371098E-2</c:v>
                </c:pt>
                <c:pt idx="43">
                  <c:v>2.721489240908118E-2</c:v>
                </c:pt>
                <c:pt idx="44">
                  <c:v>2.6610117022212706E-2</c:v>
                </c:pt>
                <c:pt idx="45">
                  <c:v>2.6031636217381995E-2</c:v>
                </c:pt>
                <c:pt idx="46">
                  <c:v>2.5477771617012163E-2</c:v>
                </c:pt>
                <c:pt idx="47">
                  <c:v>2.4946984708324418E-2</c:v>
                </c:pt>
                <c:pt idx="48">
                  <c:v>2.443786257141984E-2</c:v>
                </c:pt>
                <c:pt idx="49">
                  <c:v>2.3949105319991441E-2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Sheet1A!$G$13:$G$65</c:f>
              <c:numCache>
                <c:formatCode>General</c:formatCode>
                <c:ptCount val="53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Sheet1A!$J$13:$J$65</c:f>
              <c:numCache>
                <c:formatCode>General</c:formatCode>
                <c:ptCount val="53"/>
                <c:pt idx="0">
                  <c:v>2.3949105319991437</c:v>
                </c:pt>
                <c:pt idx="1">
                  <c:v>1.1974552659995719</c:v>
                </c:pt>
                <c:pt idx="2">
                  <c:v>0.79830351066638139</c:v>
                </c:pt>
                <c:pt idx="3">
                  <c:v>0.59872763299978593</c:v>
                </c:pt>
                <c:pt idx="4">
                  <c:v>0.4789821063998288</c:v>
                </c:pt>
                <c:pt idx="5">
                  <c:v>0.39915175533319069</c:v>
                </c:pt>
                <c:pt idx="6">
                  <c:v>0.34213007599987766</c:v>
                </c:pt>
                <c:pt idx="7">
                  <c:v>0.29936381649989297</c:v>
                </c:pt>
                <c:pt idx="8">
                  <c:v>0.26610117022212709</c:v>
                </c:pt>
                <c:pt idx="9">
                  <c:v>0.2394910531999144</c:v>
                </c:pt>
                <c:pt idx="10">
                  <c:v>0.21771913927264946</c:v>
                </c:pt>
                <c:pt idx="11">
                  <c:v>0.19957587766659535</c:v>
                </c:pt>
                <c:pt idx="12">
                  <c:v>0.18422388707685722</c:v>
                </c:pt>
                <c:pt idx="13">
                  <c:v>0.17106503799993883</c:v>
                </c:pt>
                <c:pt idx="14">
                  <c:v>0.15966070213327624</c:v>
                </c:pt>
                <c:pt idx="15">
                  <c:v>0.14968190824994648</c:v>
                </c:pt>
                <c:pt idx="16">
                  <c:v>0.14087709011759666</c:v>
                </c:pt>
                <c:pt idx="17">
                  <c:v>0.13305058511106355</c:v>
                </c:pt>
                <c:pt idx="18">
                  <c:v>0.12604792273679702</c:v>
                </c:pt>
                <c:pt idx="19">
                  <c:v>0.11974552659995719</c:v>
                </c:pt>
                <c:pt idx="20">
                  <c:v>0.11404335866662589</c:v>
                </c:pt>
                <c:pt idx="21">
                  <c:v>0.10885956963632473</c:v>
                </c:pt>
                <c:pt idx="22">
                  <c:v>0.10412654486952799</c:v>
                </c:pt>
                <c:pt idx="23">
                  <c:v>9.9787938833297674E-2</c:v>
                </c:pt>
                <c:pt idx="24">
                  <c:v>9.5796421279965766E-2</c:v>
                </c:pt>
                <c:pt idx="25">
                  <c:v>9.2111943538428595E-2</c:v>
                </c:pt>
                <c:pt idx="26">
                  <c:v>8.8700390074042332E-2</c:v>
                </c:pt>
                <c:pt idx="27">
                  <c:v>8.5532518999969401E-2</c:v>
                </c:pt>
                <c:pt idx="28">
                  <c:v>8.2583121793073935E-2</c:v>
                </c:pt>
                <c:pt idx="29">
                  <c:v>7.9830351066638119E-2</c:v>
                </c:pt>
                <c:pt idx="30">
                  <c:v>7.7255178451585277E-2</c:v>
                </c:pt>
                <c:pt idx="31">
                  <c:v>7.4840954124973241E-2</c:v>
                </c:pt>
                <c:pt idx="32">
                  <c:v>7.257304642421647E-2</c:v>
                </c:pt>
                <c:pt idx="33">
                  <c:v>7.0438545058798332E-2</c:v>
                </c:pt>
                <c:pt idx="34">
                  <c:v>6.8426015199975543E-2</c:v>
                </c:pt>
                <c:pt idx="35">
                  <c:v>6.6525292555531773E-2</c:v>
                </c:pt>
                <c:pt idx="36">
                  <c:v>6.472731167565253E-2</c:v>
                </c:pt>
                <c:pt idx="37">
                  <c:v>6.3023961368398523E-2</c:v>
                </c:pt>
                <c:pt idx="38">
                  <c:v>6.1407962358952406E-2</c:v>
                </c:pt>
                <c:pt idx="39">
                  <c:v>5.98727632999786E-2</c:v>
                </c:pt>
                <c:pt idx="40">
                  <c:v>5.8412451999979124E-2</c:v>
                </c:pt>
                <c:pt idx="41">
                  <c:v>5.7021679333312952E-2</c:v>
                </c:pt>
                <c:pt idx="42">
                  <c:v>5.5695593767421961E-2</c:v>
                </c:pt>
                <c:pt idx="43">
                  <c:v>5.4429784818162359E-2</c:v>
                </c:pt>
                <c:pt idx="44">
                  <c:v>5.3220234044425413E-2</c:v>
                </c:pt>
                <c:pt idx="45">
                  <c:v>5.2063272434763989E-2</c:v>
                </c:pt>
                <c:pt idx="46">
                  <c:v>5.0955543234024327E-2</c:v>
                </c:pt>
                <c:pt idx="47">
                  <c:v>4.9893969416648837E-2</c:v>
                </c:pt>
                <c:pt idx="48">
                  <c:v>4.8875725142839679E-2</c:v>
                </c:pt>
                <c:pt idx="49">
                  <c:v>4.7898210639982883E-2</c:v>
                </c:pt>
              </c:numCache>
            </c:numRef>
          </c:yVal>
          <c:smooth val="1"/>
        </c:ser>
        <c:ser>
          <c:idx val="3"/>
          <c:order val="3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Sheet1A!$G$13:$G$65</c:f>
              <c:numCache>
                <c:formatCode>General</c:formatCode>
                <c:ptCount val="53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Sheet1A!$K$13:$K$65</c:f>
              <c:numCache>
                <c:formatCode>General</c:formatCode>
                <c:ptCount val="53"/>
                <c:pt idx="0">
                  <c:v>4.7898210639982874</c:v>
                </c:pt>
                <c:pt idx="1">
                  <c:v>2.3949105319991437</c:v>
                </c:pt>
                <c:pt idx="2">
                  <c:v>1.5966070213327628</c:v>
                </c:pt>
                <c:pt idx="3">
                  <c:v>1.1974552659995719</c:v>
                </c:pt>
                <c:pt idx="4">
                  <c:v>0.9579642127996576</c:v>
                </c:pt>
                <c:pt idx="5">
                  <c:v>0.79830351066638139</c:v>
                </c:pt>
                <c:pt idx="6">
                  <c:v>0.68426015199975532</c:v>
                </c:pt>
                <c:pt idx="7">
                  <c:v>0.59872763299978593</c:v>
                </c:pt>
                <c:pt idx="8">
                  <c:v>0.53220234044425418</c:v>
                </c:pt>
                <c:pt idx="9">
                  <c:v>0.4789821063998288</c:v>
                </c:pt>
                <c:pt idx="10">
                  <c:v>0.43543827854529893</c:v>
                </c:pt>
                <c:pt idx="11">
                  <c:v>0.39915175533319069</c:v>
                </c:pt>
                <c:pt idx="12">
                  <c:v>0.36844777415371444</c:v>
                </c:pt>
                <c:pt idx="13">
                  <c:v>0.34213007599987766</c:v>
                </c:pt>
                <c:pt idx="14">
                  <c:v>0.31932140426655248</c:v>
                </c:pt>
                <c:pt idx="15">
                  <c:v>0.29936381649989297</c:v>
                </c:pt>
                <c:pt idx="16">
                  <c:v>0.28175418023519333</c:v>
                </c:pt>
                <c:pt idx="17">
                  <c:v>0.26610117022212709</c:v>
                </c:pt>
                <c:pt idx="18">
                  <c:v>0.25209584547359404</c:v>
                </c:pt>
                <c:pt idx="19">
                  <c:v>0.23949105319991437</c:v>
                </c:pt>
                <c:pt idx="20">
                  <c:v>0.22808671733325178</c:v>
                </c:pt>
                <c:pt idx="21">
                  <c:v>0.21771913927264946</c:v>
                </c:pt>
                <c:pt idx="22">
                  <c:v>0.20825308973905599</c:v>
                </c:pt>
                <c:pt idx="23">
                  <c:v>0.19957587766659535</c:v>
                </c:pt>
                <c:pt idx="24">
                  <c:v>0.19159284255993153</c:v>
                </c:pt>
                <c:pt idx="25">
                  <c:v>0.18422388707685719</c:v>
                </c:pt>
                <c:pt idx="26">
                  <c:v>0.17740078014808466</c:v>
                </c:pt>
                <c:pt idx="27">
                  <c:v>0.1710650379999388</c:v>
                </c:pt>
                <c:pt idx="28">
                  <c:v>0.16516624358614787</c:v>
                </c:pt>
                <c:pt idx="29">
                  <c:v>0.15966070213327624</c:v>
                </c:pt>
                <c:pt idx="30">
                  <c:v>0.15451035690317055</c:v>
                </c:pt>
                <c:pt idx="31">
                  <c:v>0.14968190824994648</c:v>
                </c:pt>
                <c:pt idx="32">
                  <c:v>0.14514609284843294</c:v>
                </c:pt>
                <c:pt idx="33">
                  <c:v>0.14087709011759666</c:v>
                </c:pt>
                <c:pt idx="34">
                  <c:v>0.13685203039995109</c:v>
                </c:pt>
                <c:pt idx="35">
                  <c:v>0.13305058511106355</c:v>
                </c:pt>
                <c:pt idx="36">
                  <c:v>0.12945462335130506</c:v>
                </c:pt>
                <c:pt idx="37">
                  <c:v>0.12604792273679705</c:v>
                </c:pt>
                <c:pt idx="38">
                  <c:v>0.12281592471790481</c:v>
                </c:pt>
                <c:pt idx="39">
                  <c:v>0.1197455265999572</c:v>
                </c:pt>
                <c:pt idx="40">
                  <c:v>0.11682490399995825</c:v>
                </c:pt>
                <c:pt idx="41">
                  <c:v>0.1140433586666259</c:v>
                </c:pt>
                <c:pt idx="42">
                  <c:v>0.11139118753484392</c:v>
                </c:pt>
                <c:pt idx="43">
                  <c:v>0.10885956963632472</c:v>
                </c:pt>
                <c:pt idx="44">
                  <c:v>0.10644046808885083</c:v>
                </c:pt>
                <c:pt idx="45">
                  <c:v>0.10412654486952798</c:v>
                </c:pt>
                <c:pt idx="46">
                  <c:v>0.10191108646804865</c:v>
                </c:pt>
                <c:pt idx="47">
                  <c:v>9.9787938833297674E-2</c:v>
                </c:pt>
                <c:pt idx="48">
                  <c:v>9.7751450285679359E-2</c:v>
                </c:pt>
                <c:pt idx="49">
                  <c:v>9.5796421279965766E-2</c:v>
                </c:pt>
              </c:numCache>
            </c:numRef>
          </c:yVal>
          <c:smooth val="1"/>
        </c:ser>
        <c:ser>
          <c:idx val="4"/>
          <c:order val="4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Sheet1A!$G$13:$G$65</c:f>
              <c:numCache>
                <c:formatCode>General</c:formatCode>
                <c:ptCount val="53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Sheet1A!$L$13:$L$65</c:f>
              <c:numCache>
                <c:formatCode>General</c:formatCode>
                <c:ptCount val="53"/>
                <c:pt idx="0">
                  <c:v>7.1847315959974303</c:v>
                </c:pt>
                <c:pt idx="1">
                  <c:v>3.5923657979987151</c:v>
                </c:pt>
                <c:pt idx="2">
                  <c:v>2.3949105319991437</c:v>
                </c:pt>
                <c:pt idx="3">
                  <c:v>1.7961828989993576</c:v>
                </c:pt>
                <c:pt idx="4">
                  <c:v>1.4369463191994862</c:v>
                </c:pt>
                <c:pt idx="5">
                  <c:v>1.1974552659995719</c:v>
                </c:pt>
                <c:pt idx="6">
                  <c:v>1.0263902279996329</c:v>
                </c:pt>
                <c:pt idx="7">
                  <c:v>0.89809144949967878</c:v>
                </c:pt>
                <c:pt idx="8">
                  <c:v>0.79830351066638128</c:v>
                </c:pt>
                <c:pt idx="9">
                  <c:v>0.71847315959974312</c:v>
                </c:pt>
                <c:pt idx="10">
                  <c:v>0.65315741781794834</c:v>
                </c:pt>
                <c:pt idx="11">
                  <c:v>0.59872763299978593</c:v>
                </c:pt>
                <c:pt idx="12">
                  <c:v>0.55267166123057154</c:v>
                </c:pt>
                <c:pt idx="13">
                  <c:v>0.51319511399981643</c:v>
                </c:pt>
                <c:pt idx="14">
                  <c:v>0.47898210639982874</c:v>
                </c:pt>
                <c:pt idx="15">
                  <c:v>0.44904572474983939</c:v>
                </c:pt>
                <c:pt idx="16">
                  <c:v>0.42263127035278997</c:v>
                </c:pt>
                <c:pt idx="17">
                  <c:v>0.39915175533319064</c:v>
                </c:pt>
                <c:pt idx="18">
                  <c:v>0.37814376821039103</c:v>
                </c:pt>
                <c:pt idx="19">
                  <c:v>0.3592365797998715</c:v>
                </c:pt>
                <c:pt idx="20">
                  <c:v>0.3421300759998776</c:v>
                </c:pt>
                <c:pt idx="21">
                  <c:v>0.32657870890897417</c:v>
                </c:pt>
                <c:pt idx="22">
                  <c:v>0.31237963460858398</c:v>
                </c:pt>
                <c:pt idx="23">
                  <c:v>0.29936381649989297</c:v>
                </c:pt>
                <c:pt idx="24">
                  <c:v>0.28738926383989727</c:v>
                </c:pt>
                <c:pt idx="25">
                  <c:v>0.27633583061528572</c:v>
                </c:pt>
                <c:pt idx="26">
                  <c:v>0.26610117022212698</c:v>
                </c:pt>
                <c:pt idx="27">
                  <c:v>0.25659755699990816</c:v>
                </c:pt>
                <c:pt idx="28">
                  <c:v>0.24774936537922176</c:v>
                </c:pt>
                <c:pt idx="29">
                  <c:v>0.23949105319991437</c:v>
                </c:pt>
                <c:pt idx="30">
                  <c:v>0.2317655353547558</c:v>
                </c:pt>
                <c:pt idx="31">
                  <c:v>0.2245228623749197</c:v>
                </c:pt>
                <c:pt idx="32">
                  <c:v>0.21771913927264938</c:v>
                </c:pt>
                <c:pt idx="33">
                  <c:v>0.21131563517639498</c:v>
                </c:pt>
                <c:pt idx="34">
                  <c:v>0.2052780455999266</c:v>
                </c:pt>
                <c:pt idx="35">
                  <c:v>0.19957587766659532</c:v>
                </c:pt>
                <c:pt idx="36">
                  <c:v>0.19418193502695755</c:v>
                </c:pt>
                <c:pt idx="37">
                  <c:v>0.18907188410519557</c:v>
                </c:pt>
                <c:pt idx="38">
                  <c:v>0.18422388707685722</c:v>
                </c:pt>
                <c:pt idx="39">
                  <c:v>0.17961828989993578</c:v>
                </c:pt>
                <c:pt idx="40">
                  <c:v>0.17523735599993734</c:v>
                </c:pt>
                <c:pt idx="41">
                  <c:v>0.17106503799993883</c:v>
                </c:pt>
                <c:pt idx="42">
                  <c:v>0.16708678130226584</c:v>
                </c:pt>
                <c:pt idx="43">
                  <c:v>0.16328935445448706</c:v>
                </c:pt>
                <c:pt idx="44">
                  <c:v>0.15966070213327621</c:v>
                </c:pt>
                <c:pt idx="45">
                  <c:v>0.15618981730429196</c:v>
                </c:pt>
                <c:pt idx="46">
                  <c:v>0.15286662970207299</c:v>
                </c:pt>
                <c:pt idx="47">
                  <c:v>0.14968190824994648</c:v>
                </c:pt>
                <c:pt idx="48">
                  <c:v>0.146627175428519</c:v>
                </c:pt>
                <c:pt idx="49">
                  <c:v>0.14369463191994863</c:v>
                </c:pt>
              </c:numCache>
            </c:numRef>
          </c:yVal>
          <c:smooth val="1"/>
        </c:ser>
        <c:ser>
          <c:idx val="5"/>
          <c:order val="5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Sheet1A!$G$13:$G$65</c:f>
              <c:numCache>
                <c:formatCode>General</c:formatCode>
                <c:ptCount val="53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Sheet1A!$M$13:$M$65</c:f>
              <c:numCache>
                <c:formatCode>General</c:formatCode>
                <c:ptCount val="53"/>
                <c:pt idx="0">
                  <c:v>9.5796421279965749</c:v>
                </c:pt>
                <c:pt idx="1">
                  <c:v>4.7898210639982874</c:v>
                </c:pt>
                <c:pt idx="2">
                  <c:v>3.1932140426655256</c:v>
                </c:pt>
                <c:pt idx="3">
                  <c:v>2.3949105319991437</c:v>
                </c:pt>
                <c:pt idx="4">
                  <c:v>1.9159284255993152</c:v>
                </c:pt>
                <c:pt idx="5">
                  <c:v>1.5966070213327628</c:v>
                </c:pt>
                <c:pt idx="6">
                  <c:v>1.3685203039995106</c:v>
                </c:pt>
                <c:pt idx="7">
                  <c:v>1.1974552659995719</c:v>
                </c:pt>
                <c:pt idx="8">
                  <c:v>1.0644046808885084</c:v>
                </c:pt>
                <c:pt idx="9">
                  <c:v>0.9579642127996576</c:v>
                </c:pt>
                <c:pt idx="10">
                  <c:v>0.87087655709059786</c:v>
                </c:pt>
                <c:pt idx="11">
                  <c:v>0.79830351066638139</c:v>
                </c:pt>
                <c:pt idx="12">
                  <c:v>0.73689554830742887</c:v>
                </c:pt>
                <c:pt idx="13">
                  <c:v>0.68426015199975532</c:v>
                </c:pt>
                <c:pt idx="14">
                  <c:v>0.63864280853310496</c:v>
                </c:pt>
                <c:pt idx="15">
                  <c:v>0.59872763299978593</c:v>
                </c:pt>
                <c:pt idx="16">
                  <c:v>0.56350836047038666</c:v>
                </c:pt>
                <c:pt idx="17">
                  <c:v>0.53220234044425418</c:v>
                </c:pt>
                <c:pt idx="18">
                  <c:v>0.50419169094718808</c:v>
                </c:pt>
                <c:pt idx="19">
                  <c:v>0.47898210639982874</c:v>
                </c:pt>
                <c:pt idx="20">
                  <c:v>0.45617343466650356</c:v>
                </c:pt>
                <c:pt idx="21">
                  <c:v>0.43543827854529893</c:v>
                </c:pt>
                <c:pt idx="22">
                  <c:v>0.41650617947811197</c:v>
                </c:pt>
                <c:pt idx="23">
                  <c:v>0.39915175533319069</c:v>
                </c:pt>
                <c:pt idx="24">
                  <c:v>0.38318568511986306</c:v>
                </c:pt>
                <c:pt idx="25">
                  <c:v>0.36844777415371438</c:v>
                </c:pt>
                <c:pt idx="26">
                  <c:v>0.35480156029616933</c:v>
                </c:pt>
                <c:pt idx="27">
                  <c:v>0.3421300759998776</c:v>
                </c:pt>
                <c:pt idx="28">
                  <c:v>0.33033248717229574</c:v>
                </c:pt>
                <c:pt idx="29">
                  <c:v>0.31932140426655248</c:v>
                </c:pt>
                <c:pt idx="30">
                  <c:v>0.30902071380634111</c:v>
                </c:pt>
                <c:pt idx="31">
                  <c:v>0.29936381649989297</c:v>
                </c:pt>
                <c:pt idx="32">
                  <c:v>0.29029218569686588</c:v>
                </c:pt>
                <c:pt idx="33">
                  <c:v>0.28175418023519333</c:v>
                </c:pt>
                <c:pt idx="34">
                  <c:v>0.27370406079990217</c:v>
                </c:pt>
                <c:pt idx="35">
                  <c:v>0.26610117022212709</c:v>
                </c:pt>
                <c:pt idx="36">
                  <c:v>0.25890924670261012</c:v>
                </c:pt>
                <c:pt idx="37">
                  <c:v>0.25209584547359409</c:v>
                </c:pt>
                <c:pt idx="38">
                  <c:v>0.24563184943580962</c:v>
                </c:pt>
                <c:pt idx="39">
                  <c:v>0.2394910531999144</c:v>
                </c:pt>
                <c:pt idx="40">
                  <c:v>0.2336498079999165</c:v>
                </c:pt>
                <c:pt idx="41">
                  <c:v>0.22808671733325181</c:v>
                </c:pt>
                <c:pt idx="42">
                  <c:v>0.22278237506968784</c:v>
                </c:pt>
                <c:pt idx="43">
                  <c:v>0.21771913927264944</c:v>
                </c:pt>
                <c:pt idx="44">
                  <c:v>0.21288093617770165</c:v>
                </c:pt>
                <c:pt idx="45">
                  <c:v>0.20825308973905596</c:v>
                </c:pt>
                <c:pt idx="46">
                  <c:v>0.20382217293609731</c:v>
                </c:pt>
                <c:pt idx="47">
                  <c:v>0.19957587766659535</c:v>
                </c:pt>
                <c:pt idx="48">
                  <c:v>0.19550290057135872</c:v>
                </c:pt>
                <c:pt idx="49">
                  <c:v>0.19159284255993153</c:v>
                </c:pt>
              </c:numCache>
            </c:numRef>
          </c:yVal>
          <c:smooth val="1"/>
        </c:ser>
        <c:ser>
          <c:idx val="8"/>
          <c:order val="6"/>
          <c:spPr>
            <a:ln>
              <a:solidFill>
                <a:schemeClr val="tx1"/>
              </a:solidFill>
              <a:prstDash val="dash"/>
            </a:ln>
          </c:spPr>
          <c:marker>
            <c:symbol val="circle"/>
            <c:size val="6"/>
            <c:spPr>
              <a:solidFill>
                <a:schemeClr val="tx1"/>
              </a:solidFill>
            </c:spPr>
          </c:marker>
          <c:xVal>
            <c:numRef>
              <c:f>Sheet1A!$Q$9:$Q$12</c:f>
              <c:numCache>
                <c:formatCode>General</c:formatCode>
                <c:ptCount val="4"/>
                <c:pt idx="0">
                  <c:v>6.25E-2</c:v>
                </c:pt>
                <c:pt idx="1">
                  <c:v>0.125</c:v>
                </c:pt>
                <c:pt idx="2">
                  <c:v>0.25</c:v>
                </c:pt>
                <c:pt idx="3">
                  <c:v>0.5</c:v>
                </c:pt>
              </c:numCache>
            </c:numRef>
          </c:xVal>
          <c:yVal>
            <c:numRef>
              <c:f>Sheet1A!$R$9:$R$12</c:f>
              <c:numCache>
                <c:formatCode>General</c:formatCode>
                <c:ptCount val="4"/>
                <c:pt idx="0">
                  <c:v>9.4E-2</c:v>
                </c:pt>
                <c:pt idx="1">
                  <c:v>9.4E-2</c:v>
                </c:pt>
                <c:pt idx="2">
                  <c:v>9.4E-2</c:v>
                </c:pt>
                <c:pt idx="3">
                  <c:v>9.4E-2</c:v>
                </c:pt>
              </c:numCache>
            </c:numRef>
          </c:yVal>
          <c:smooth val="1"/>
        </c:ser>
        <c:axId val="93297664"/>
        <c:axId val="93541888"/>
      </c:scatterChart>
      <c:valAx>
        <c:axId val="93297664"/>
        <c:scaling>
          <c:orientation val="minMax"/>
          <c:max val="0.5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/>
                  <a:t>Distance from the base [</a:t>
                </a:r>
                <a:r>
                  <a:rPr lang="el-GR" sz="1800" b="1" i="0" baseline="0"/>
                  <a:t>λ</a:t>
                </a:r>
                <a:r>
                  <a:rPr lang="en-US" sz="1800" b="1" i="0" baseline="0"/>
                  <a:t>]</a:t>
                </a:r>
                <a:endParaRPr lang="en-US"/>
              </a:p>
            </c:rich>
          </c:tx>
          <c:layout/>
        </c:title>
        <c:numFmt formatCode="#,##0.00" sourceLinked="0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3541888"/>
        <c:crossesAt val="1.0000000000000005E-2"/>
        <c:crossBetween val="midCat"/>
        <c:majorUnit val="0.05"/>
        <c:minorUnit val="2.5000000000000012E-2"/>
      </c:valAx>
      <c:valAx>
        <c:axId val="93541888"/>
        <c:scaling>
          <c:logBase val="10"/>
          <c:orientation val="minMax"/>
          <c:max val="1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/>
                  <a:t>H-field intensity [A/m]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3297664"/>
        <c:crosses val="autoZero"/>
        <c:crossBetween val="midCat"/>
      </c:valAx>
    </c:plotArea>
    <c:plotVisOnly val="1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Sheet2A!$A$17:$A$66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Sheet2A!$B$17:$B$66</c:f>
              <c:numCache>
                <c:formatCode>General</c:formatCode>
                <c:ptCount val="50"/>
                <c:pt idx="0">
                  <c:v>6855.1810621118802</c:v>
                </c:pt>
                <c:pt idx="1">
                  <c:v>2664.8177959510922</c:v>
                </c:pt>
                <c:pt idx="2">
                  <c:v>1359.2776082754667</c:v>
                </c:pt>
                <c:pt idx="3">
                  <c:v>778.13634732983371</c:v>
                </c:pt>
                <c:pt idx="4">
                  <c:v>478.3767540101652</c:v>
                </c:pt>
                <c:pt idx="5">
                  <c:v>310.02536216344208</c:v>
                </c:pt>
                <c:pt idx="6">
                  <c:v>209.69449821452102</c:v>
                </c:pt>
                <c:pt idx="7">
                  <c:v>147.12390406095216</c:v>
                </c:pt>
                <c:pt idx="8">
                  <c:v>106.67418524409004</c:v>
                </c:pt>
                <c:pt idx="9">
                  <c:v>79.767536093477943</c:v>
                </c:pt>
                <c:pt idx="10">
                  <c:v>61.463633336090759</c:v>
                </c:pt>
                <c:pt idx="11">
                  <c:v>48.792707703730628</c:v>
                </c:pt>
                <c:pt idx="12">
                  <c:v>39.898682463300823</c:v>
                </c:pt>
                <c:pt idx="13">
                  <c:v>33.579925127504012</c:v>
                </c:pt>
                <c:pt idx="14">
                  <c:v>29.035112834907661</c:v>
                </c:pt>
                <c:pt idx="15">
                  <c:v>25.71848363261515</c:v>
                </c:pt>
                <c:pt idx="16">
                  <c:v>23.254191135574921</c:v>
                </c:pt>
                <c:pt idx="17">
                  <c:v>21.382763981432767</c:v>
                </c:pt>
                <c:pt idx="18">
                  <c:v>19.925535536560524</c:v>
                </c:pt>
                <c:pt idx="19">
                  <c:v>18.759949790019576</c:v>
                </c:pt>
                <c:pt idx="20">
                  <c:v>17.802133391809964</c:v>
                </c:pt>
                <c:pt idx="21">
                  <c:v>16.9946497906089</c:v>
                </c:pt>
                <c:pt idx="22">
                  <c:v>16.29800936678383</c:v>
                </c:pt>
                <c:pt idx="23">
                  <c:v>15.684865577360917</c:v>
                </c:pt>
                <c:pt idx="24">
                  <c:v>15.136089595995148</c:v>
                </c:pt>
                <c:pt idx="25">
                  <c:v>14.638132189160267</c:v>
                </c:pt>
                <c:pt idx="26">
                  <c:v>14.181254637749143</c:v>
                </c:pt>
                <c:pt idx="27">
                  <c:v>13.758341062358813</c:v>
                </c:pt>
                <c:pt idx="28">
                  <c:v>13.364098093774762</c:v>
                </c:pt>
                <c:pt idx="29">
                  <c:v>12.994512505257541</c:v>
                </c:pt>
                <c:pt idx="30">
                  <c:v>12.646481057948852</c:v>
                </c:pt>
                <c:pt idx="31">
                  <c:v>12.317555824440351</c:v>
                </c:pt>
                <c:pt idx="32">
                  <c:v>12.005767399245746</c:v>
                </c:pt>
                <c:pt idx="33">
                  <c:v>11.709501000029787</c:v>
                </c:pt>
                <c:pt idx="34">
                  <c:v>11.427408754354506</c:v>
                </c:pt>
                <c:pt idx="35">
                  <c:v>11.158346939894797</c:v>
                </c:pt>
                <c:pt idx="36">
                  <c:v>10.901330575279937</c:v>
                </c:pt>
                <c:pt idx="37">
                  <c:v>10.655500178504617</c:v>
                </c:pt>
                <c:pt idx="38">
                  <c:v>10.420097133313606</c:v>
                </c:pt>
                <c:pt idx="39">
                  <c:v>10.194445200425882</c:v>
                </c:pt>
                <c:pt idx="40">
                  <c:v>9.9779364561183765</c:v>
                </c:pt>
                <c:pt idx="41">
                  <c:v>9.7700204513666531</c:v>
                </c:pt>
                <c:pt idx="42">
                  <c:v>9.5701957369551494</c:v>
                </c:pt>
                <c:pt idx="43">
                  <c:v>9.3780031446335315</c:v>
                </c:pt>
                <c:pt idx="44">
                  <c:v>9.1930203855413559</c:v>
                </c:pt>
                <c:pt idx="45">
                  <c:v>9.0148576476888245</c:v>
                </c:pt>
                <c:pt idx="46">
                  <c:v>8.8431539598087827</c:v>
                </c:pt>
                <c:pt idx="47">
                  <c:v>8.6775741499895442</c:v>
                </c:pt>
                <c:pt idx="48">
                  <c:v>8.5178062714470641</c:v>
                </c:pt>
                <c:pt idx="49">
                  <c:v>8.3635593996285635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Sheet2A!$A$17:$A$66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Sheet2A!$C$17:$C$66</c:f>
              <c:numCache>
                <c:formatCode>General</c:formatCode>
                <c:ptCount val="50"/>
                <c:pt idx="0">
                  <c:v>968.43244215516324</c:v>
                </c:pt>
                <c:pt idx="1">
                  <c:v>440.87220567936163</c:v>
                </c:pt>
                <c:pt idx="2">
                  <c:v>265.62625838745697</c:v>
                </c:pt>
                <c:pt idx="3">
                  <c:v>179.05272949421919</c:v>
                </c:pt>
                <c:pt idx="4">
                  <c:v>128.32705792174175</c:v>
                </c:pt>
                <c:pt idx="5">
                  <c:v>95.754228463355389</c:v>
                </c:pt>
                <c:pt idx="6">
                  <c:v>73.678625770855788</c:v>
                </c:pt>
                <c:pt idx="7">
                  <c:v>58.215300012793669</c:v>
                </c:pt>
                <c:pt idx="8">
                  <c:v>47.161167388059781</c:v>
                </c:pt>
                <c:pt idx="9">
                  <c:v>39.159100022144102</c:v>
                </c:pt>
                <c:pt idx="10">
                  <c:v>33.318012151713312</c:v>
                </c:pt>
                <c:pt idx="11">
                  <c:v>29.024041296690548</c:v>
                </c:pt>
                <c:pt idx="12">
                  <c:v>25.840564494016121</c:v>
                </c:pt>
                <c:pt idx="13">
                  <c:v>23.452114633865691</c:v>
                </c:pt>
                <c:pt idx="14">
                  <c:v>21.630358532550144</c:v>
                </c:pt>
                <c:pt idx="15">
                  <c:v>20.211236848580288</c:v>
                </c:pt>
                <c:pt idx="16">
                  <c:v>19.078174181473639</c:v>
                </c:pt>
                <c:pt idx="17">
                  <c:v>18.149224294957396</c:v>
                </c:pt>
                <c:pt idx="18">
                  <c:v>17.367246564012873</c:v>
                </c:pt>
                <c:pt idx="19">
                  <c:v>16.692571484415268</c:v>
                </c:pt>
                <c:pt idx="20">
                  <c:v>16.097674135233891</c:v>
                </c:pt>
                <c:pt idx="21">
                  <c:v>15.563397994760784</c:v>
                </c:pt>
                <c:pt idx="22">
                  <c:v>15.07632583442224</c:v>
                </c:pt>
                <c:pt idx="23">
                  <c:v>14.626971389249158</c:v>
                </c:pt>
                <c:pt idx="24">
                  <c:v>14.208544539252737</c:v>
                </c:pt>
                <c:pt idx="25">
                  <c:v>13.816110998600324</c:v>
                </c:pt>
                <c:pt idx="26">
                  <c:v>13.446020815931609</c:v>
                </c:pt>
                <c:pt idx="27">
                  <c:v>13.09551912830519</c:v>
                </c:pt>
                <c:pt idx="28">
                  <c:v>12.762480264867143</c:v>
                </c:pt>
                <c:pt idx="29">
                  <c:v>12.445225374040724</c:v>
                </c:pt>
                <c:pt idx="30">
                  <c:v>12.142396721436006</c:v>
                </c:pt>
                <c:pt idx="31">
                  <c:v>11.852870557084799</c:v>
                </c:pt>
                <c:pt idx="32">
                  <c:v>11.575696331577866</c:v>
                </c:pt>
                <c:pt idx="33">
                  <c:v>11.31005398908925</c:v>
                </c:pt>
                <c:pt idx="34">
                  <c:v>11.055223718929582</c:v>
                </c:pt>
                <c:pt idx="35">
                  <c:v>10.810564334924237</c:v>
                </c:pt>
                <c:pt idx="36">
                  <c:v>10.575497660024727</c:v>
                </c:pt>
                <c:pt idx="37">
                  <c:v>10.349497113054468</c:v>
                </c:pt>
                <c:pt idx="38">
                  <c:v>10.132079252609863</c:v>
                </c:pt>
                <c:pt idx="39">
                  <c:v>9.9227974148305744</c:v>
                </c:pt>
                <c:pt idx="40">
                  <c:v>9.7212368438802965</c:v>
                </c:pt>
                <c:pt idx="41">
                  <c:v>9.5270108947411209</c:v>
                </c:pt>
                <c:pt idx="42">
                  <c:v>9.3397580130751852</c:v>
                </c:pt>
                <c:pt idx="43">
                  <c:v>9.1591392838941559</c:v>
                </c:pt>
                <c:pt idx="44">
                  <c:v>8.9848364014613384</c:v>
                </c:pt>
                <c:pt idx="45">
                  <c:v>8.8165499553384219</c:v>
                </c:pt>
                <c:pt idx="46">
                  <c:v>8.6539979573369017</c:v>
                </c:pt>
                <c:pt idx="47">
                  <c:v>8.4969145551734968</c:v>
                </c:pt>
                <c:pt idx="48">
                  <c:v>8.3450488935070961</c:v>
                </c:pt>
                <c:pt idx="49">
                  <c:v>8.1981640935909272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Sheet2A!$A$17:$A$66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Sheet2A!$D$17:$D$66</c:f>
              <c:numCache>
                <c:formatCode>General</c:formatCode>
                <c:ptCount val="50"/>
                <c:pt idx="0">
                  <c:v>18.042771551831091</c:v>
                </c:pt>
                <c:pt idx="1">
                  <c:v>17.999692847582516</c:v>
                </c:pt>
                <c:pt idx="2">
                  <c:v>17.928575647926049</c:v>
                </c:pt>
                <c:pt idx="3">
                  <c:v>17.830412978646329</c:v>
                </c:pt>
                <c:pt idx="4">
                  <c:v>17.706541377086083</c:v>
                </c:pt>
                <c:pt idx="5">
                  <c:v>17.558591989322601</c:v>
                </c:pt>
                <c:pt idx="6">
                  <c:v>17.388433896782924</c:v>
                </c:pt>
                <c:pt idx="7">
                  <c:v>17.198113310807635</c:v>
                </c:pt>
                <c:pt idx="8">
                  <c:v>16.989792173595976</c:v>
                </c:pt>
                <c:pt idx="9">
                  <c:v>16.765689302653303</c:v>
                </c:pt>
                <c:pt idx="10">
                  <c:v>16.528026603464362</c:v>
                </c:pt>
                <c:pt idx="11">
                  <c:v>16.278982153316111</c:v>
                </c:pt>
                <c:pt idx="12">
                  <c:v>16.020651223253328</c:v>
                </c:pt>
                <c:pt idx="13">
                  <c:v>15.755015631207284</c:v>
                </c:pt>
                <c:pt idx="14">
                  <c:v>15.483921258176556</c:v>
                </c:pt>
                <c:pt idx="15">
                  <c:v>15.209063136025046</c:v>
                </c:pt>
                <c:pt idx="16">
                  <c:v>14.931977233169883</c:v>
                </c:pt>
                <c:pt idx="17">
                  <c:v>14.654037910457923</c:v>
                </c:pt>
                <c:pt idx="18">
                  <c:v>14.376459971719688</c:v>
                </c:pt>
                <c:pt idx="19">
                  <c:v>14.100304265874685</c:v>
                </c:pt>
                <c:pt idx="20">
                  <c:v>13.826485884478966</c:v>
                </c:pt>
                <c:pt idx="21">
                  <c:v>13.555784117777579</c:v>
                </c:pt>
                <c:pt idx="22">
                  <c:v>13.288853465585712</c:v>
                </c:pt>
                <c:pt idx="23">
                  <c:v>13.026235133320098</c:v>
                </c:pt>
                <c:pt idx="24">
                  <c:v>12.768368569241726</c:v>
                </c:pt>
                <c:pt idx="25">
                  <c:v>12.515602711101723</c:v>
                </c:pt>
                <c:pt idx="26">
                  <c:v>12.26820670637119</c:v>
                </c:pt>
                <c:pt idx="27">
                  <c:v>12.026379949563809</c:v>
                </c:pt>
                <c:pt idx="28">
                  <c:v>11.790261343632702</c:v>
                </c:pt>
                <c:pt idx="29">
                  <c:v>11.559937741621448</c:v>
                </c:pt>
                <c:pt idx="30">
                  <c:v>11.335451561624128</c:v>
                </c:pt>
                <c:pt idx="31">
                  <c:v>11.11680759470249</c:v>
                </c:pt>
                <c:pt idx="32">
                  <c:v>10.903979043671663</c:v>
                </c:pt>
                <c:pt idx="33">
                  <c:v>10.696912842362638</c:v>
                </c:pt>
                <c:pt idx="34">
                  <c:v>10.495534311624469</c:v>
                </c:pt>
                <c:pt idx="35">
                  <c:v>10.299751211219332</c:v>
                </c:pt>
                <c:pt idx="36">
                  <c:v>10.10945724692886</c:v>
                </c:pt>
                <c:pt idx="37">
                  <c:v>9.9245350904574181</c:v>
                </c:pt>
                <c:pt idx="38">
                  <c:v>9.7448589667297831</c:v>
                </c:pt>
                <c:pt idx="39">
                  <c:v>9.5702968594254223</c:v>
                </c:pt>
                <c:pt idx="40">
                  <c:v>9.4007123814317488</c:v>
                </c:pt>
                <c:pt idx="41">
                  <c:v>9.2359663525969999</c:v>
                </c:pt>
                <c:pt idx="42">
                  <c:v>9.0759181229033778</c:v>
                </c:pt>
                <c:pt idx="43">
                  <c:v>8.9204266750867554</c:v>
                </c:pt>
                <c:pt idx="44">
                  <c:v>8.769351536878796</c:v>
                </c:pt>
                <c:pt idx="45">
                  <c:v>8.6225535294855362</c:v>
                </c:pt>
                <c:pt idx="46">
                  <c:v>8.4798953756644853</c:v>
                </c:pt>
                <c:pt idx="47">
                  <c:v>8.3412421878229068</c:v>
                </c:pt>
                <c:pt idx="48">
                  <c:v>8.2064618539262781</c:v>
                </c:pt>
                <c:pt idx="49">
                  <c:v>8.0754253366618407</c:v>
                </c:pt>
              </c:numCache>
            </c:numRef>
          </c:yVal>
          <c:smooth val="1"/>
        </c:ser>
        <c:ser>
          <c:idx val="3"/>
          <c:order val="3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Sheet2A!$A$17:$A$66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Sheet2A!$E$17:$E$66</c:f>
              <c:numCache>
                <c:formatCode>General</c:formatCode>
                <c:ptCount val="50"/>
                <c:pt idx="0">
                  <c:v>172.82134967879347</c:v>
                </c:pt>
                <c:pt idx="1">
                  <c:v>84.641529143774946</c:v>
                </c:pt>
                <c:pt idx="2">
                  <c:v>55.542723963951445</c:v>
                </c:pt>
                <c:pt idx="3">
                  <c:v>41.226562133993596</c:v>
                </c:pt>
                <c:pt idx="4">
                  <c:v>32.827992143958106</c:v>
                </c:pt>
                <c:pt idx="5">
                  <c:v>27.387296902648874</c:v>
                </c:pt>
                <c:pt idx="6">
                  <c:v>23.632161624544274</c:v>
                </c:pt>
                <c:pt idx="7">
                  <c:v>20.923481585936049</c:v>
                </c:pt>
                <c:pt idx="8">
                  <c:v>18.904154972739473</c:v>
                </c:pt>
                <c:pt idx="9">
                  <c:v>17.358682499806747</c:v>
                </c:pt>
                <c:pt idx="10">
                  <c:v>16.14934310374489</c:v>
                </c:pt>
                <c:pt idx="11">
                  <c:v>15.184219791881736</c:v>
                </c:pt>
                <c:pt idx="12">
                  <c:v>14.399896762493842</c:v>
                </c:pt>
                <c:pt idx="13">
                  <c:v>13.751485588077593</c:v>
                </c:pt>
                <c:pt idx="14">
                  <c:v>13.20656726207064</c:v>
                </c:pt>
                <c:pt idx="15">
                  <c:v>12.741349855284943</c:v>
                </c:pt>
                <c:pt idx="16">
                  <c:v>12.338143177599214</c:v>
                </c:pt>
                <c:pt idx="17">
                  <c:v>11.983650115277438</c:v>
                </c:pt>
                <c:pt idx="18">
                  <c:v>11.6677828554493</c:v>
                </c:pt>
                <c:pt idx="19">
                  <c:v>11.382826718848635</c:v>
                </c:pt>
                <c:pt idx="20">
                  <c:v>11.122839990250714</c:v>
                </c:pt>
                <c:pt idx="21">
                  <c:v>10.883217308171524</c:v>
                </c:pt>
                <c:pt idx="22">
                  <c:v>10.66036837623723</c:v>
                </c:pt>
                <c:pt idx="23">
                  <c:v>10.451479174563159</c:v>
                </c:pt>
                <c:pt idx="24">
                  <c:v>10.254332930396751</c:v>
                </c:pt>
                <c:pt idx="25">
                  <c:v>10.06717484786261</c:v>
                </c:pt>
                <c:pt idx="26">
                  <c:v>9.8886091894927155</c:v>
                </c:pt>
                <c:pt idx="27">
                  <c:v>9.7175204822871049</c:v>
                </c:pt>
                <c:pt idx="28">
                  <c:v>9.553012853535721</c:v>
                </c:pt>
                <c:pt idx="29">
                  <c:v>9.3943630879141988</c:v>
                </c:pt>
                <c:pt idx="30">
                  <c:v>9.2409841366187404</c:v>
                </c:pt>
                <c:pt idx="31">
                  <c:v>9.0923966354284644</c:v>
                </c:pt>
                <c:pt idx="32">
                  <c:v>8.9482065929345982</c:v>
                </c:pt>
                <c:pt idx="33">
                  <c:v>8.808087855889676</c:v>
                </c:pt>
                <c:pt idx="34">
                  <c:v>8.6717682898354198</c:v>
                </c:pt>
                <c:pt idx="35">
                  <c:v>8.5390188610243118</c:v>
                </c:pt>
                <c:pt idx="36">
                  <c:v>8.4096449923619456</c:v>
                </c:pt>
                <c:pt idx="37">
                  <c:v>8.2834797076248545</c:v>
                </c:pt>
                <c:pt idx="38">
                  <c:v>8.1603781861131868</c:v>
                </c:pt>
                <c:pt idx="39">
                  <c:v>8.0402134326186925</c:v>
                </c:pt>
                <c:pt idx="40">
                  <c:v>7.9228728313288395</c:v>
                </c:pt>
                <c:pt idx="41">
                  <c:v>7.8082554016384611</c:v>
                </c:pt>
                <c:pt idx="42">
                  <c:v>7.6962696122202452</c:v>
                </c:pt>
                <c:pt idx="43">
                  <c:v>7.5868316396769337</c:v>
                </c:pt>
                <c:pt idx="44">
                  <c:v>7.4798639815934775</c:v>
                </c:pt>
                <c:pt idx="45">
                  <c:v>7.3752943522902248</c:v>
                </c:pt>
                <c:pt idx="46">
                  <c:v>7.2730548041656604</c:v>
                </c:pt>
                <c:pt idx="47">
                  <c:v>7.1730810290634164</c:v>
                </c:pt>
                <c:pt idx="48">
                  <c:v>7.075311803262105</c:v>
                </c:pt>
                <c:pt idx="49">
                  <c:v>6.9796885469768641</c:v>
                </c:pt>
              </c:numCache>
            </c:numRef>
          </c:yVal>
          <c:smooth val="1"/>
        </c:ser>
        <c:axId val="75714560"/>
        <c:axId val="75716480"/>
      </c:scatterChart>
      <c:valAx>
        <c:axId val="75714560"/>
        <c:scaling>
          <c:orientation val="minMax"/>
          <c:max val="0.5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/>
                  <a:t>Distance from the base (r) [</a:t>
                </a:r>
                <a:r>
                  <a:rPr lang="el-GR" sz="1800" b="1" i="0" baseline="0">
                    <a:latin typeface="Calibri"/>
                  </a:rPr>
                  <a:t>λ</a:t>
                </a:r>
                <a:r>
                  <a:rPr lang="en-US" sz="1800" b="1" i="0" baseline="0"/>
                  <a:t>]</a:t>
                </a:r>
              </a:p>
            </c:rich>
          </c:tx>
          <c:layout/>
        </c:title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 b="1" i="0" baseline="0">
                <a:latin typeface="Arial" pitchFamily="34" charset="0"/>
              </a:defRPr>
            </a:pPr>
            <a:endParaRPr lang="en-US"/>
          </a:p>
        </c:txPr>
        <c:crossAx val="75716480"/>
        <c:crossesAt val="1"/>
        <c:crossBetween val="midCat"/>
        <c:majorUnit val="0.05"/>
        <c:minorUnit val="2.5000000000000012E-2"/>
      </c:valAx>
      <c:valAx>
        <c:axId val="75716480"/>
        <c:scaling>
          <c:logBase val="10"/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/>
                  <a:t>E-field intensity r [V/m]</a:t>
                </a:r>
              </a:p>
            </c:rich>
          </c:tx>
          <c:layout>
            <c:manualLayout>
              <c:xMode val="edge"/>
              <c:yMode val="edge"/>
              <c:x val="1.6133333163954506E-2"/>
              <c:y val="0.21386934983800587"/>
            </c:manualLayout>
          </c:layout>
        </c:title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5714560"/>
        <c:crosses val="autoZero"/>
        <c:crossBetween val="midCat"/>
      </c:valAx>
    </c:plotArea>
    <c:plotVisOnly val="1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607914849260749"/>
          <c:y val="3.2155831641782873E-2"/>
          <c:w val="0.86066054739463993"/>
          <c:h val="0.84226061728204393"/>
        </c:manualLayout>
      </c:layout>
      <c:scatterChart>
        <c:scatterStyle val="smoothMarker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Sheet2A!$G$17:$G$66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Sheet2A!$H$17:$H$66</c:f>
              <c:numCache>
                <c:formatCode>General</c:formatCode>
                <c:ptCount val="50"/>
                <c:pt idx="0">
                  <c:v>9.2791396552274197</c:v>
                </c:pt>
                <c:pt idx="1">
                  <c:v>9.2569848930424374</c:v>
                </c:pt>
                <c:pt idx="2">
                  <c:v>9.2204103332191121</c:v>
                </c:pt>
                <c:pt idx="3">
                  <c:v>9.1699266747323982</c:v>
                </c:pt>
                <c:pt idx="4">
                  <c:v>9.1062212796442719</c:v>
                </c:pt>
                <c:pt idx="5">
                  <c:v>9.0301330230801948</c:v>
                </c:pt>
                <c:pt idx="6">
                  <c:v>8.9426231469169331</c:v>
                </c:pt>
                <c:pt idx="7">
                  <c:v>8.844743988415356</c:v>
                </c:pt>
                <c:pt idx="8">
                  <c:v>8.7376074035636453</c:v>
                </c:pt>
                <c:pt idx="9">
                  <c:v>8.6223544985074128</c:v>
                </c:pt>
                <c:pt idx="10">
                  <c:v>8.500127967495958</c:v>
                </c:pt>
                <c:pt idx="11">
                  <c:v>8.3720479645625723</c:v>
                </c:pt>
                <c:pt idx="12">
                  <c:v>8.2391920576731401</c:v>
                </c:pt>
                <c:pt idx="13">
                  <c:v>8.1025794674780318</c:v>
                </c:pt>
                <c:pt idx="14">
                  <c:v>7.9631595042050867</c:v>
                </c:pt>
                <c:pt idx="15">
                  <c:v>7.8218038985271665</c:v>
                </c:pt>
                <c:pt idx="16">
                  <c:v>7.679302577058797</c:v>
                </c:pt>
                <c:pt idx="17">
                  <c:v>7.5363623539497899</c:v>
                </c:pt>
                <c:pt idx="18">
                  <c:v>7.3936079854558399</c:v>
                </c:pt>
                <c:pt idx="19">
                  <c:v>7.2515850510212676</c:v>
                </c:pt>
                <c:pt idx="20">
                  <c:v>7.1107641691606123</c:v>
                </c:pt>
                <c:pt idx="21">
                  <c:v>6.9715461177141842</c:v>
                </c:pt>
                <c:pt idx="22">
                  <c:v>6.8342674965869374</c:v>
                </c:pt>
                <c:pt idx="23">
                  <c:v>6.6992066399931938</c:v>
                </c:pt>
                <c:pt idx="24">
                  <c:v>6.5665895498957454</c:v>
                </c:pt>
                <c:pt idx="25">
                  <c:v>6.4365956799951718</c:v>
                </c:pt>
                <c:pt idx="26">
                  <c:v>6.3093634489908981</c:v>
                </c:pt>
                <c:pt idx="27">
                  <c:v>6.1849954026328167</c:v>
                </c:pt>
                <c:pt idx="28">
                  <c:v>6.0635629767253905</c:v>
                </c:pt>
                <c:pt idx="29">
                  <c:v>5.9451108385481737</c:v>
                </c:pt>
                <c:pt idx="30">
                  <c:v>5.82966080312098</c:v>
                </c:pt>
                <c:pt idx="31">
                  <c:v>5.717215334418424</c:v>
                </c:pt>
                <c:pt idx="32">
                  <c:v>5.6077606510311417</c:v>
                </c:pt>
                <c:pt idx="33">
                  <c:v>5.5012694617864994</c:v>
                </c:pt>
                <c:pt idx="34">
                  <c:v>5.3977033602640132</c:v>
                </c:pt>
                <c:pt idx="35">
                  <c:v>5.2970149086270855</c:v>
                </c:pt>
                <c:pt idx="36">
                  <c:v>5.1991494412777</c:v>
                </c:pt>
                <c:pt idx="37">
                  <c:v>5.1040466179495301</c:v>
                </c:pt>
                <c:pt idx="38">
                  <c:v>5.011641754318175</c:v>
                </c:pt>
                <c:pt idx="39">
                  <c:v>4.921866956275931</c:v>
                </c:pt>
                <c:pt idx="40">
                  <c:v>4.8346520818791854</c:v>
                </c:pt>
                <c:pt idx="41">
                  <c:v>4.7499255527641715</c:v>
                </c:pt>
                <c:pt idx="42">
                  <c:v>4.6676150346360235</c:v>
                </c:pt>
                <c:pt idx="43">
                  <c:v>4.5876480043303314</c:v>
                </c:pt>
                <c:pt idx="44">
                  <c:v>4.5099522189662382</c:v>
                </c:pt>
                <c:pt idx="45">
                  <c:v>4.4344561008782764</c:v>
                </c:pt>
                <c:pt idx="46">
                  <c:v>4.3610890503417359</c:v>
                </c:pt>
                <c:pt idx="47">
                  <c:v>4.2897816965946385</c:v>
                </c:pt>
                <c:pt idx="48">
                  <c:v>4.2204660963049436</c:v>
                </c:pt>
                <c:pt idx="49">
                  <c:v>4.1530758874260902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Sheet2A!$G$17:$G$66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Sheet2A!$I$17:$I$66</c:f>
              <c:numCache>
                <c:formatCode>General</c:formatCode>
                <c:ptCount val="50"/>
                <c:pt idx="0">
                  <c:v>18.042771551831091</c:v>
                </c:pt>
                <c:pt idx="1">
                  <c:v>17.999692847582516</c:v>
                </c:pt>
                <c:pt idx="2">
                  <c:v>17.928575647926049</c:v>
                </c:pt>
                <c:pt idx="3">
                  <c:v>17.830412978646329</c:v>
                </c:pt>
                <c:pt idx="4">
                  <c:v>17.706541377086083</c:v>
                </c:pt>
                <c:pt idx="5">
                  <c:v>17.558591989322601</c:v>
                </c:pt>
                <c:pt idx="6">
                  <c:v>17.388433896782924</c:v>
                </c:pt>
                <c:pt idx="7">
                  <c:v>17.198113310807635</c:v>
                </c:pt>
                <c:pt idx="8">
                  <c:v>16.989792173595976</c:v>
                </c:pt>
                <c:pt idx="9">
                  <c:v>16.765689302653303</c:v>
                </c:pt>
                <c:pt idx="10">
                  <c:v>16.528026603464362</c:v>
                </c:pt>
                <c:pt idx="11">
                  <c:v>16.278982153316111</c:v>
                </c:pt>
                <c:pt idx="12">
                  <c:v>16.020651223253328</c:v>
                </c:pt>
                <c:pt idx="13">
                  <c:v>15.755015631207284</c:v>
                </c:pt>
                <c:pt idx="14">
                  <c:v>15.483921258176556</c:v>
                </c:pt>
                <c:pt idx="15">
                  <c:v>15.209063136025046</c:v>
                </c:pt>
                <c:pt idx="16">
                  <c:v>14.931977233169883</c:v>
                </c:pt>
                <c:pt idx="17">
                  <c:v>14.654037910457923</c:v>
                </c:pt>
                <c:pt idx="18">
                  <c:v>14.376459971719688</c:v>
                </c:pt>
                <c:pt idx="19">
                  <c:v>14.100304265874685</c:v>
                </c:pt>
                <c:pt idx="20">
                  <c:v>13.826485884478966</c:v>
                </c:pt>
                <c:pt idx="21">
                  <c:v>13.555784117777579</c:v>
                </c:pt>
                <c:pt idx="22">
                  <c:v>13.288853465585712</c:v>
                </c:pt>
                <c:pt idx="23">
                  <c:v>13.026235133320098</c:v>
                </c:pt>
                <c:pt idx="24">
                  <c:v>12.768368569241726</c:v>
                </c:pt>
                <c:pt idx="25">
                  <c:v>12.515602711101723</c:v>
                </c:pt>
                <c:pt idx="26">
                  <c:v>12.26820670637119</c:v>
                </c:pt>
                <c:pt idx="27">
                  <c:v>12.026379949563809</c:v>
                </c:pt>
                <c:pt idx="28">
                  <c:v>11.790261343632702</c:v>
                </c:pt>
                <c:pt idx="29">
                  <c:v>11.559937741621448</c:v>
                </c:pt>
                <c:pt idx="30">
                  <c:v>11.335451561624128</c:v>
                </c:pt>
                <c:pt idx="31">
                  <c:v>11.11680759470249</c:v>
                </c:pt>
                <c:pt idx="32">
                  <c:v>10.903979043671663</c:v>
                </c:pt>
                <c:pt idx="33">
                  <c:v>10.696912842362638</c:v>
                </c:pt>
                <c:pt idx="34">
                  <c:v>10.495534311624469</c:v>
                </c:pt>
                <c:pt idx="35">
                  <c:v>10.299751211219332</c:v>
                </c:pt>
                <c:pt idx="36">
                  <c:v>10.10945724692886</c:v>
                </c:pt>
                <c:pt idx="37">
                  <c:v>9.9245350904574181</c:v>
                </c:pt>
                <c:pt idx="38">
                  <c:v>9.7448589667297831</c:v>
                </c:pt>
                <c:pt idx="39">
                  <c:v>9.5702968594254223</c:v>
                </c:pt>
                <c:pt idx="40">
                  <c:v>9.4007123814317488</c:v>
                </c:pt>
                <c:pt idx="41">
                  <c:v>9.2359663525969999</c:v>
                </c:pt>
                <c:pt idx="42">
                  <c:v>9.0759181229033778</c:v>
                </c:pt>
                <c:pt idx="43">
                  <c:v>8.9204266750867554</c:v>
                </c:pt>
                <c:pt idx="44">
                  <c:v>8.769351536878796</c:v>
                </c:pt>
                <c:pt idx="45">
                  <c:v>8.6225535294855362</c:v>
                </c:pt>
                <c:pt idx="46">
                  <c:v>8.4798953756644853</c:v>
                </c:pt>
                <c:pt idx="47">
                  <c:v>8.3412421878229068</c:v>
                </c:pt>
                <c:pt idx="48">
                  <c:v>8.2064618539262781</c:v>
                </c:pt>
                <c:pt idx="49">
                  <c:v>8.0754253366618407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Sheet2A!$G$17:$G$66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Sheet2A!$J$17:$J$66</c:f>
              <c:numCache>
                <c:formatCode>General</c:formatCode>
                <c:ptCount val="50"/>
                <c:pt idx="0">
                  <c:v>36.085543103662182</c:v>
                </c:pt>
                <c:pt idx="1">
                  <c:v>35.999385695165032</c:v>
                </c:pt>
                <c:pt idx="2">
                  <c:v>35.857151295852098</c:v>
                </c:pt>
                <c:pt idx="3">
                  <c:v>35.660825957292658</c:v>
                </c:pt>
                <c:pt idx="4">
                  <c:v>35.413082754172166</c:v>
                </c:pt>
                <c:pt idx="5">
                  <c:v>35.117183978645201</c:v>
                </c:pt>
                <c:pt idx="6">
                  <c:v>34.776867793565849</c:v>
                </c:pt>
                <c:pt idx="7">
                  <c:v>34.39622662161527</c:v>
                </c:pt>
                <c:pt idx="8">
                  <c:v>33.979584347191953</c:v>
                </c:pt>
                <c:pt idx="9">
                  <c:v>33.531378605306607</c:v>
                </c:pt>
                <c:pt idx="10">
                  <c:v>33.056053206928723</c:v>
                </c:pt>
                <c:pt idx="11">
                  <c:v>32.557964306632222</c:v>
                </c:pt>
                <c:pt idx="12">
                  <c:v>32.041302446506656</c:v>
                </c:pt>
                <c:pt idx="13">
                  <c:v>31.510031262414568</c:v>
                </c:pt>
                <c:pt idx="14">
                  <c:v>30.967842516353112</c:v>
                </c:pt>
                <c:pt idx="15">
                  <c:v>30.418126272050092</c:v>
                </c:pt>
                <c:pt idx="16">
                  <c:v>29.863954466339766</c:v>
                </c:pt>
                <c:pt idx="17">
                  <c:v>29.308075820915846</c:v>
                </c:pt>
                <c:pt idx="18">
                  <c:v>28.752919943439377</c:v>
                </c:pt>
                <c:pt idx="19">
                  <c:v>28.200608531749371</c:v>
                </c:pt>
                <c:pt idx="20">
                  <c:v>27.652971768957933</c:v>
                </c:pt>
                <c:pt idx="21">
                  <c:v>27.111568235555158</c:v>
                </c:pt>
                <c:pt idx="22">
                  <c:v>26.577706931171424</c:v>
                </c:pt>
                <c:pt idx="23">
                  <c:v>26.052470266640196</c:v>
                </c:pt>
                <c:pt idx="24">
                  <c:v>25.536737138483453</c:v>
                </c:pt>
                <c:pt idx="25">
                  <c:v>25.031205422203445</c:v>
                </c:pt>
                <c:pt idx="26">
                  <c:v>24.53641341274238</c:v>
                </c:pt>
                <c:pt idx="27">
                  <c:v>24.052759899127619</c:v>
                </c:pt>
                <c:pt idx="28">
                  <c:v>23.580522687265404</c:v>
                </c:pt>
                <c:pt idx="29">
                  <c:v>23.119875483242897</c:v>
                </c:pt>
                <c:pt idx="30">
                  <c:v>22.670903123248255</c:v>
                </c:pt>
                <c:pt idx="31">
                  <c:v>22.233615189404979</c:v>
                </c:pt>
                <c:pt idx="32">
                  <c:v>21.807958087343327</c:v>
                </c:pt>
                <c:pt idx="33">
                  <c:v>21.393825684725275</c:v>
                </c:pt>
                <c:pt idx="34">
                  <c:v>20.991068623248939</c:v>
                </c:pt>
                <c:pt idx="35">
                  <c:v>20.599502422438665</c:v>
                </c:pt>
                <c:pt idx="36">
                  <c:v>20.218914493857721</c:v>
                </c:pt>
                <c:pt idx="37">
                  <c:v>19.849070180914836</c:v>
                </c:pt>
                <c:pt idx="38">
                  <c:v>19.489717933459566</c:v>
                </c:pt>
                <c:pt idx="39">
                  <c:v>19.140593718850845</c:v>
                </c:pt>
                <c:pt idx="40">
                  <c:v>18.801424762863498</c:v>
                </c:pt>
                <c:pt idx="41">
                  <c:v>18.471932705194</c:v>
                </c:pt>
                <c:pt idx="42">
                  <c:v>18.151836245806756</c:v>
                </c:pt>
                <c:pt idx="43">
                  <c:v>17.840853350173511</c:v>
                </c:pt>
                <c:pt idx="44">
                  <c:v>17.538703073757592</c:v>
                </c:pt>
                <c:pt idx="45">
                  <c:v>17.245107058971072</c:v>
                </c:pt>
                <c:pt idx="46">
                  <c:v>16.959790751328971</c:v>
                </c:pt>
                <c:pt idx="47">
                  <c:v>16.682484375645814</c:v>
                </c:pt>
                <c:pt idx="48">
                  <c:v>16.412923707852556</c:v>
                </c:pt>
                <c:pt idx="49">
                  <c:v>16.150850673323681</c:v>
                </c:pt>
              </c:numCache>
            </c:numRef>
          </c:yVal>
          <c:smooth val="1"/>
        </c:ser>
        <c:ser>
          <c:idx val="3"/>
          <c:order val="3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Sheet2A!$G$17:$G$66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Sheet2A!$K$17:$K$66</c:f>
              <c:numCache>
                <c:formatCode>General</c:formatCode>
                <c:ptCount val="50"/>
                <c:pt idx="0">
                  <c:v>72.171086207324365</c:v>
                </c:pt>
                <c:pt idx="1">
                  <c:v>71.998771390330063</c:v>
                </c:pt>
                <c:pt idx="2">
                  <c:v>71.714302591704197</c:v>
                </c:pt>
                <c:pt idx="3">
                  <c:v>71.321651914585317</c:v>
                </c:pt>
                <c:pt idx="4">
                  <c:v>70.826165508344332</c:v>
                </c:pt>
                <c:pt idx="5">
                  <c:v>70.234367957290402</c:v>
                </c:pt>
                <c:pt idx="6">
                  <c:v>69.553735587131698</c:v>
                </c:pt>
                <c:pt idx="7">
                  <c:v>68.79245324323054</c:v>
                </c:pt>
                <c:pt idx="8">
                  <c:v>67.959168694383905</c:v>
                </c:pt>
                <c:pt idx="9">
                  <c:v>67.062757210613213</c:v>
                </c:pt>
                <c:pt idx="10">
                  <c:v>66.112106413857447</c:v>
                </c:pt>
                <c:pt idx="11">
                  <c:v>65.115928613264444</c:v>
                </c:pt>
                <c:pt idx="12">
                  <c:v>64.082604893013311</c:v>
                </c:pt>
                <c:pt idx="13">
                  <c:v>63.020062524829136</c:v>
                </c:pt>
                <c:pt idx="14">
                  <c:v>61.935685032706225</c:v>
                </c:pt>
                <c:pt idx="15">
                  <c:v>60.836252544100184</c:v>
                </c:pt>
                <c:pt idx="16">
                  <c:v>59.727908932679533</c:v>
                </c:pt>
                <c:pt idx="17">
                  <c:v>58.616151641831692</c:v>
                </c:pt>
                <c:pt idx="18">
                  <c:v>57.505839886878753</c:v>
                </c:pt>
                <c:pt idx="19">
                  <c:v>56.401217063498741</c:v>
                </c:pt>
                <c:pt idx="20">
                  <c:v>55.305943537915866</c:v>
                </c:pt>
                <c:pt idx="21">
                  <c:v>54.223136471110315</c:v>
                </c:pt>
                <c:pt idx="22">
                  <c:v>53.155413862342847</c:v>
                </c:pt>
                <c:pt idx="23">
                  <c:v>52.104940533280391</c:v>
                </c:pt>
                <c:pt idx="24">
                  <c:v>51.073474276966905</c:v>
                </c:pt>
                <c:pt idx="25">
                  <c:v>50.062410844406891</c:v>
                </c:pt>
                <c:pt idx="26">
                  <c:v>49.072826825484761</c:v>
                </c:pt>
                <c:pt idx="27">
                  <c:v>48.105519798255237</c:v>
                </c:pt>
                <c:pt idx="28">
                  <c:v>47.161045374530808</c:v>
                </c:pt>
                <c:pt idx="29">
                  <c:v>46.239750966485794</c:v>
                </c:pt>
                <c:pt idx="30">
                  <c:v>45.34180624649651</c:v>
                </c:pt>
                <c:pt idx="31">
                  <c:v>44.467230378809958</c:v>
                </c:pt>
                <c:pt idx="32">
                  <c:v>43.615916174686653</c:v>
                </c:pt>
                <c:pt idx="33">
                  <c:v>42.78765136945055</c:v>
                </c:pt>
                <c:pt idx="34">
                  <c:v>41.982137246497878</c:v>
                </c:pt>
                <c:pt idx="35">
                  <c:v>41.199004844877329</c:v>
                </c:pt>
                <c:pt idx="36">
                  <c:v>40.437828987715442</c:v>
                </c:pt>
                <c:pt idx="37">
                  <c:v>39.698140361829672</c:v>
                </c:pt>
                <c:pt idx="38">
                  <c:v>38.979435866919133</c:v>
                </c:pt>
                <c:pt idx="39">
                  <c:v>38.281187437701689</c:v>
                </c:pt>
                <c:pt idx="40">
                  <c:v>37.602849525726995</c:v>
                </c:pt>
                <c:pt idx="41">
                  <c:v>36.943865410388</c:v>
                </c:pt>
                <c:pt idx="42">
                  <c:v>36.303672491613511</c:v>
                </c:pt>
                <c:pt idx="43">
                  <c:v>35.681706700347021</c:v>
                </c:pt>
                <c:pt idx="44">
                  <c:v>35.077406147515184</c:v>
                </c:pt>
                <c:pt idx="45">
                  <c:v>34.490214117942145</c:v>
                </c:pt>
                <c:pt idx="46">
                  <c:v>33.919581502657941</c:v>
                </c:pt>
                <c:pt idx="47">
                  <c:v>33.364968751291627</c:v>
                </c:pt>
                <c:pt idx="48">
                  <c:v>32.825847415705113</c:v>
                </c:pt>
                <c:pt idx="49">
                  <c:v>32.301701346647363</c:v>
                </c:pt>
              </c:numCache>
            </c:numRef>
          </c:yVal>
          <c:smooth val="1"/>
        </c:ser>
        <c:ser>
          <c:idx val="4"/>
          <c:order val="4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Sheet2A!$G$17:$G$66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Sheet2A!$L$17:$L$66</c:f>
              <c:numCache>
                <c:formatCode>General</c:formatCode>
                <c:ptCount val="50"/>
                <c:pt idx="0">
                  <c:v>108.25662931098654</c:v>
                </c:pt>
                <c:pt idx="1">
                  <c:v>107.99815708549509</c:v>
                </c:pt>
                <c:pt idx="2">
                  <c:v>107.57145388755629</c:v>
                </c:pt>
                <c:pt idx="3">
                  <c:v>106.98247787187796</c:v>
                </c:pt>
                <c:pt idx="4">
                  <c:v>106.2392482625165</c:v>
                </c:pt>
                <c:pt idx="5">
                  <c:v>105.35155193593559</c:v>
                </c:pt>
                <c:pt idx="6">
                  <c:v>104.33060338069753</c:v>
                </c:pt>
                <c:pt idx="7">
                  <c:v>103.1886798648458</c:v>
                </c:pt>
                <c:pt idx="8">
                  <c:v>101.93875304157584</c:v>
                </c:pt>
                <c:pt idx="9">
                  <c:v>100.5941358159198</c:v>
                </c:pt>
                <c:pt idx="10">
                  <c:v>99.168159620786156</c:v>
                </c:pt>
                <c:pt idx="11">
                  <c:v>97.673892919896659</c:v>
                </c:pt>
                <c:pt idx="12">
                  <c:v>96.12390733951996</c:v>
                </c:pt>
                <c:pt idx="13">
                  <c:v>94.530093787243686</c:v>
                </c:pt>
                <c:pt idx="14">
                  <c:v>92.903527549059334</c:v>
                </c:pt>
                <c:pt idx="15">
                  <c:v>91.254378816150265</c:v>
                </c:pt>
                <c:pt idx="16">
                  <c:v>89.591863399019289</c:v>
                </c:pt>
                <c:pt idx="17">
                  <c:v>87.924227462747538</c:v>
                </c:pt>
                <c:pt idx="18">
                  <c:v>86.258759830318112</c:v>
                </c:pt>
                <c:pt idx="19">
                  <c:v>84.601825595248101</c:v>
                </c:pt>
                <c:pt idx="20">
                  <c:v>82.958915306873791</c:v>
                </c:pt>
                <c:pt idx="21">
                  <c:v>81.334704706665462</c:v>
                </c:pt>
                <c:pt idx="22">
                  <c:v>79.73312079351426</c:v>
                </c:pt>
                <c:pt idx="23">
                  <c:v>78.157410799920584</c:v>
                </c:pt>
                <c:pt idx="24">
                  <c:v>76.610211415450351</c:v>
                </c:pt>
                <c:pt idx="25">
                  <c:v>75.093616266610326</c:v>
                </c:pt>
                <c:pt idx="26">
                  <c:v>73.60924023822713</c:v>
                </c:pt>
                <c:pt idx="27">
                  <c:v>72.158279697382852</c:v>
                </c:pt>
                <c:pt idx="28">
                  <c:v>70.741568061796201</c:v>
                </c:pt>
                <c:pt idx="29">
                  <c:v>69.35962644972868</c:v>
                </c:pt>
                <c:pt idx="30">
                  <c:v>68.012709369744755</c:v>
                </c:pt>
                <c:pt idx="31">
                  <c:v>66.70084556821493</c:v>
                </c:pt>
                <c:pt idx="32">
                  <c:v>65.423874262029969</c:v>
                </c:pt>
                <c:pt idx="33">
                  <c:v>64.181477054175815</c:v>
                </c:pt>
                <c:pt idx="34">
                  <c:v>62.973205869746806</c:v>
                </c:pt>
                <c:pt idx="35">
                  <c:v>61.798507267315983</c:v>
                </c:pt>
                <c:pt idx="36">
                  <c:v>60.656743481573159</c:v>
                </c:pt>
                <c:pt idx="37">
                  <c:v>59.547210542744509</c:v>
                </c:pt>
                <c:pt idx="38">
                  <c:v>58.469153800378699</c:v>
                </c:pt>
                <c:pt idx="39">
                  <c:v>57.42178115655252</c:v>
                </c:pt>
                <c:pt idx="40">
                  <c:v>56.404274288590486</c:v>
                </c:pt>
                <c:pt idx="41">
                  <c:v>55.415798115581993</c:v>
                </c:pt>
                <c:pt idx="42">
                  <c:v>54.45550873742026</c:v>
                </c:pt>
                <c:pt idx="43">
                  <c:v>53.522560050520525</c:v>
                </c:pt>
                <c:pt idx="44">
                  <c:v>52.616109221272765</c:v>
                </c:pt>
                <c:pt idx="45">
                  <c:v>51.735321176913217</c:v>
                </c:pt>
                <c:pt idx="46">
                  <c:v>50.879372253986908</c:v>
                </c:pt>
                <c:pt idx="47">
                  <c:v>50.047453126937441</c:v>
                </c:pt>
                <c:pt idx="48">
                  <c:v>49.238771123557669</c:v>
                </c:pt>
                <c:pt idx="49">
                  <c:v>48.452552019971037</c:v>
                </c:pt>
              </c:numCache>
            </c:numRef>
          </c:yVal>
          <c:smooth val="1"/>
        </c:ser>
        <c:ser>
          <c:idx val="5"/>
          <c:order val="5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Sheet2A!$G$17:$G$66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Sheet2A!$M$17:$M$66</c:f>
              <c:numCache>
                <c:formatCode>General</c:formatCode>
                <c:ptCount val="50"/>
                <c:pt idx="0">
                  <c:v>144.34217241464873</c:v>
                </c:pt>
                <c:pt idx="1">
                  <c:v>143.99754278066013</c:v>
                </c:pt>
                <c:pt idx="2">
                  <c:v>143.42860518340839</c:v>
                </c:pt>
                <c:pt idx="3">
                  <c:v>142.64330382917063</c:v>
                </c:pt>
                <c:pt idx="4">
                  <c:v>141.65233101668866</c:v>
                </c:pt>
                <c:pt idx="5">
                  <c:v>140.4687359145808</c:v>
                </c:pt>
                <c:pt idx="6">
                  <c:v>139.1074711742634</c:v>
                </c:pt>
                <c:pt idx="7">
                  <c:v>137.58490648646108</c:v>
                </c:pt>
                <c:pt idx="8">
                  <c:v>135.91833738876781</c:v>
                </c:pt>
                <c:pt idx="9">
                  <c:v>134.12551442122643</c:v>
                </c:pt>
                <c:pt idx="10">
                  <c:v>132.22421282771489</c:v>
                </c:pt>
                <c:pt idx="11">
                  <c:v>130.23185722652889</c:v>
                </c:pt>
                <c:pt idx="12">
                  <c:v>128.16520978602662</c:v>
                </c:pt>
                <c:pt idx="13">
                  <c:v>126.04012504965827</c:v>
                </c:pt>
                <c:pt idx="14">
                  <c:v>123.87137006541245</c:v>
                </c:pt>
                <c:pt idx="15">
                  <c:v>121.67250508820037</c:v>
                </c:pt>
                <c:pt idx="16">
                  <c:v>119.45581786535907</c:v>
                </c:pt>
                <c:pt idx="17">
                  <c:v>117.23230328366338</c:v>
                </c:pt>
                <c:pt idx="18">
                  <c:v>115.01167977375751</c:v>
                </c:pt>
                <c:pt idx="19">
                  <c:v>112.80243412699748</c:v>
                </c:pt>
                <c:pt idx="20">
                  <c:v>110.61188707583173</c:v>
                </c:pt>
                <c:pt idx="21">
                  <c:v>108.44627294222063</c:v>
                </c:pt>
                <c:pt idx="22">
                  <c:v>106.31082772468569</c:v>
                </c:pt>
                <c:pt idx="23">
                  <c:v>104.20988106656078</c:v>
                </c:pt>
                <c:pt idx="24">
                  <c:v>102.14694855393381</c:v>
                </c:pt>
                <c:pt idx="25">
                  <c:v>100.12482168881378</c:v>
                </c:pt>
                <c:pt idx="26">
                  <c:v>98.145653650969521</c:v>
                </c:pt>
                <c:pt idx="27">
                  <c:v>96.211039596510474</c:v>
                </c:pt>
                <c:pt idx="28">
                  <c:v>94.322090749061616</c:v>
                </c:pt>
                <c:pt idx="29">
                  <c:v>92.479501932971587</c:v>
                </c:pt>
                <c:pt idx="30">
                  <c:v>90.683612492993021</c:v>
                </c:pt>
                <c:pt idx="31">
                  <c:v>88.934460757619917</c:v>
                </c:pt>
                <c:pt idx="32">
                  <c:v>87.231832349373306</c:v>
                </c:pt>
                <c:pt idx="33">
                  <c:v>85.575302738901101</c:v>
                </c:pt>
                <c:pt idx="34">
                  <c:v>83.964274492995756</c:v>
                </c:pt>
                <c:pt idx="35">
                  <c:v>82.398009689754659</c:v>
                </c:pt>
                <c:pt idx="36">
                  <c:v>80.875657975430883</c:v>
                </c:pt>
                <c:pt idx="37">
                  <c:v>79.396280723659345</c:v>
                </c:pt>
                <c:pt idx="38">
                  <c:v>77.958871733838265</c:v>
                </c:pt>
                <c:pt idx="39">
                  <c:v>76.562374875403378</c:v>
                </c:pt>
                <c:pt idx="40">
                  <c:v>75.20569905145399</c:v>
                </c:pt>
                <c:pt idx="41">
                  <c:v>73.887730820776</c:v>
                </c:pt>
                <c:pt idx="42">
                  <c:v>72.607344983227023</c:v>
                </c:pt>
                <c:pt idx="43">
                  <c:v>71.363413400694043</c:v>
                </c:pt>
                <c:pt idx="44">
                  <c:v>70.154812295030368</c:v>
                </c:pt>
                <c:pt idx="45">
                  <c:v>68.98042823588429</c:v>
                </c:pt>
                <c:pt idx="46">
                  <c:v>67.839163005315882</c:v>
                </c:pt>
                <c:pt idx="47">
                  <c:v>66.729937502583255</c:v>
                </c:pt>
                <c:pt idx="48">
                  <c:v>65.651694831410225</c:v>
                </c:pt>
                <c:pt idx="49">
                  <c:v>64.603402693294726</c:v>
                </c:pt>
              </c:numCache>
            </c:numRef>
          </c:yVal>
          <c:smooth val="1"/>
        </c:ser>
        <c:ser>
          <c:idx val="6"/>
          <c:order val="6"/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circle"/>
            <c:size val="6"/>
            <c:spPr>
              <a:solidFill>
                <a:schemeClr val="tx1"/>
              </a:solidFill>
            </c:spPr>
          </c:marker>
          <c:xVal>
            <c:numRef>
              <c:f>Sheet2A!$O$9:$O$15</c:f>
              <c:numCache>
                <c:formatCode>General</c:formatCode>
                <c:ptCount val="7"/>
                <c:pt idx="0">
                  <c:v>3.2000000000000001E-2</c:v>
                </c:pt>
                <c:pt idx="1">
                  <c:v>6.25E-2</c:v>
                </c:pt>
                <c:pt idx="2">
                  <c:v>0.125</c:v>
                </c:pt>
                <c:pt idx="3">
                  <c:v>0.25</c:v>
                </c:pt>
                <c:pt idx="4">
                  <c:v>0.375</c:v>
                </c:pt>
                <c:pt idx="5">
                  <c:v>0.5</c:v>
                </c:pt>
              </c:numCache>
            </c:numRef>
          </c:xVal>
          <c:yVal>
            <c:numRef>
              <c:f>Sheet2A!$P$9:$P$15</c:f>
              <c:numCache>
                <c:formatCode>General</c:formatCode>
                <c:ptCount val="7"/>
                <c:pt idx="0">
                  <c:v>9.1999999999999993</c:v>
                </c:pt>
                <c:pt idx="1">
                  <c:v>17.399999999999999</c:v>
                </c:pt>
                <c:pt idx="2">
                  <c:v>32.299999999999997</c:v>
                </c:pt>
                <c:pt idx="3">
                  <c:v>51</c:v>
                </c:pt>
                <c:pt idx="4">
                  <c:v>60</c:v>
                </c:pt>
                <c:pt idx="5">
                  <c:v>64.599999999999994</c:v>
                </c:pt>
              </c:numCache>
            </c:numRef>
          </c:yVal>
          <c:smooth val="1"/>
        </c:ser>
        <c:axId val="84805504"/>
        <c:axId val="84816256"/>
      </c:scatterChart>
      <c:valAx>
        <c:axId val="84805504"/>
        <c:scaling>
          <c:orientation val="minMax"/>
          <c:max val="0.5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/>
                  <a:t>Distance from the base (r) [</a:t>
                </a:r>
                <a:r>
                  <a:rPr lang="el-GR" sz="1800" b="1" i="0" baseline="0">
                    <a:latin typeface="Calibri"/>
                  </a:rPr>
                  <a:t>λ</a:t>
                </a:r>
                <a:r>
                  <a:rPr lang="en-US" sz="1800" b="1" i="0" baseline="0"/>
                  <a:t>]</a:t>
                </a:r>
                <a:endParaRPr lang="en-US"/>
              </a:p>
            </c:rich>
          </c:tx>
          <c:layout/>
        </c:title>
        <c:numFmt formatCode="#,##0.00" sourceLinked="0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 b="1" i="0" baseline="0">
                <a:latin typeface="Arial" pitchFamily="34" charset="0"/>
              </a:defRPr>
            </a:pPr>
            <a:endParaRPr lang="en-US"/>
          </a:p>
        </c:txPr>
        <c:crossAx val="84816256"/>
        <c:crosses val="autoZero"/>
        <c:crossBetween val="midCat"/>
        <c:majorUnit val="0.05"/>
        <c:minorUnit val="2.5000000000000012E-2"/>
      </c:valAx>
      <c:valAx>
        <c:axId val="84816256"/>
        <c:scaling>
          <c:orientation val="minMax"/>
          <c:max val="150"/>
          <c:min val="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/>
                  <a:t>E-field intensity [V/m]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 b="1" i="0" baseline="0">
                <a:latin typeface="Arial" pitchFamily="34" charset="0"/>
              </a:defRPr>
            </a:pPr>
            <a:endParaRPr lang="en-US"/>
          </a:p>
        </c:txPr>
        <c:crossAx val="84805504"/>
        <c:crosses val="autoZero"/>
        <c:crossBetween val="midCat"/>
        <c:minorUnit val="5"/>
      </c:valAx>
    </c:plotArea>
    <c:plotVisOnly val="1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Sheet3!$M$17:$M$66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Sheet3!$N$17:$N$66</c:f>
              <c:numCache>
                <c:formatCode>0.00</c:formatCode>
                <c:ptCount val="50"/>
                <c:pt idx="0">
                  <c:v>13392.248847109749</c:v>
                </c:pt>
                <c:pt idx="1">
                  <c:v>17901.573023529007</c:v>
                </c:pt>
                <c:pt idx="2">
                  <c:v>19970.508078761133</c:v>
                </c:pt>
                <c:pt idx="3">
                  <c:v>21076.734914180583</c:v>
                </c:pt>
                <c:pt idx="4">
                  <c:v>21733.685498544299</c:v>
                </c:pt>
                <c:pt idx="5">
                  <c:v>22156.562822611737</c:v>
                </c:pt>
                <c:pt idx="6">
                  <c:v>22446.844270679379</c:v>
                </c:pt>
                <c:pt idx="7">
                  <c:v>22656.772094930457</c:v>
                </c:pt>
                <c:pt idx="8">
                  <c:v>22815.21356111822</c:v>
                </c:pt>
                <c:pt idx="9">
                  <c:v>22939.088605574696</c:v>
                </c:pt>
                <c:pt idx="10">
                  <c:v>23038.822263437309</c:v>
                </c:pt>
                <c:pt idx="11">
                  <c:v>23121.118052617199</c:v>
                </c:pt>
                <c:pt idx="12">
                  <c:v>23190.44811458543</c:v>
                </c:pt>
                <c:pt idx="13">
                  <c:v>23249.8928651885</c:v>
                </c:pt>
                <c:pt idx="14">
                  <c:v>23301.634218358449</c:v>
                </c:pt>
                <c:pt idx="15">
                  <c:v>23347.256127154218</c:v>
                </c:pt>
                <c:pt idx="16">
                  <c:v>23387.933754320766</c:v>
                </c:pt>
                <c:pt idx="17">
                  <c:v>23424.556030247251</c:v>
                </c:pt>
                <c:pt idx="18">
                  <c:v>23457.807131160662</c:v>
                </c:pt>
                <c:pt idx="19">
                  <c:v>23488.221917961208</c:v>
                </c:pt>
                <c:pt idx="20">
                  <c:v>23516.224455372962</c:v>
                </c:pt>
                <c:pt idx="21">
                  <c:v>23542.155287709316</c:v>
                </c:pt>
                <c:pt idx="22">
                  <c:v>23566.291089316765</c:v>
                </c:pt>
                <c:pt idx="23">
                  <c:v>23588.85904636894</c:v>
                </c:pt>
                <c:pt idx="24">
                  <c:v>23610.047535793081</c:v>
                </c:pt>
                <c:pt idx="25">
                  <c:v>23630.014160738632</c:v>
                </c:pt>
                <c:pt idx="26">
                  <c:v>23648.89187148973</c:v>
                </c:pt>
                <c:pt idx="27">
                  <c:v>23666.793681137897</c:v>
                </c:pt>
                <c:pt idx="28">
                  <c:v>23683.816337027172</c:v>
                </c:pt>
                <c:pt idx="29">
                  <c:v>23700.043207284922</c:v>
                </c:pt>
                <c:pt idx="30">
                  <c:v>23715.546571018545</c:v>
                </c:pt>
                <c:pt idx="31">
                  <c:v>23730.389450909039</c:v>
                </c:pt>
                <c:pt idx="32">
                  <c:v>23744.627091365921</c:v>
                </c:pt>
                <c:pt idx="33">
                  <c:v>23758.308159738219</c:v>
                </c:pt>
                <c:pt idx="34">
                  <c:v>23771.475729347345</c:v>
                </c:pt>
                <c:pt idx="35">
                  <c:v>23784.168089304188</c:v>
                </c:pt>
                <c:pt idx="36">
                  <c:v>23796.419415801141</c:v>
                </c:pt>
                <c:pt idx="37">
                  <c:v>23808.260331857651</c:v>
                </c:pt>
                <c:pt idx="38">
                  <c:v>23819.7183766575</c:v>
                </c:pt>
                <c:pt idx="39">
                  <c:v>23830.818401157816</c:v>
                </c:pt>
                <c:pt idx="40">
                  <c:v>23841.582903220449</c:v>
                </c:pt>
                <c:pt idx="41">
                  <c:v>23852.032312859192</c:v>
                </c:pt>
                <c:pt idx="42">
                  <c:v>23862.185236123518</c:v>
                </c:pt>
                <c:pt idx="43">
                  <c:v>23872.0586645117</c:v>
                </c:pt>
                <c:pt idx="44">
                  <c:v>23881.66815552019</c:v>
                </c:pt>
                <c:pt idx="45">
                  <c:v>23891.027988913724</c:v>
                </c:pt>
                <c:pt idx="46">
                  <c:v>23900.151302483671</c:v>
                </c:pt>
                <c:pt idx="47">
                  <c:v>23909.050210405294</c:v>
                </c:pt>
                <c:pt idx="48">
                  <c:v>23917.735906774196</c:v>
                </c:pt>
                <c:pt idx="49">
                  <c:v>23926.218756471557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Sheet3!$M$17:$M$66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Sheet3!$O$17:$O$66</c:f>
              <c:numCache>
                <c:formatCode>0.00</c:formatCode>
                <c:ptCount val="50"/>
                <c:pt idx="0">
                  <c:v>1970.4156145786369</c:v>
                </c:pt>
                <c:pt idx="1">
                  <c:v>2841.6498398683025</c:v>
                </c:pt>
                <c:pt idx="2">
                  <c:v>3357.4752514279703</c:v>
                </c:pt>
                <c:pt idx="3">
                  <c:v>3702.9239840597656</c:v>
                </c:pt>
                <c:pt idx="4">
                  <c:v>3951.2677929976462</c:v>
                </c:pt>
                <c:pt idx="5">
                  <c:v>4138.5465507340723</c:v>
                </c:pt>
                <c:pt idx="6">
                  <c:v>4284.8815486910034</c:v>
                </c:pt>
                <c:pt idx="7">
                  <c:v>4402.4780308605841</c:v>
                </c:pt>
                <c:pt idx="8">
                  <c:v>4499.1854863996123</c:v>
                </c:pt>
                <c:pt idx="9">
                  <c:v>4580.2774868357519</c:v>
                </c:pt>
                <c:pt idx="10">
                  <c:v>4649.4201460770983</c:v>
                </c:pt>
                <c:pt idx="11">
                  <c:v>4709.2338801078959</c:v>
                </c:pt>
                <c:pt idx="12">
                  <c:v>4761.635842637239</c:v>
                </c:pt>
                <c:pt idx="13">
                  <c:v>4808.0570839469292</c:v>
                </c:pt>
                <c:pt idx="14">
                  <c:v>4849.5847780597323</c:v>
                </c:pt>
                <c:pt idx="15">
                  <c:v>4887.0579150712074</c:v>
                </c:pt>
                <c:pt idx="16">
                  <c:v>4921.133178563573</c:v>
                </c:pt>
                <c:pt idx="17">
                  <c:v>4952.3312106869753</c:v>
                </c:pt>
                <c:pt idx="18">
                  <c:v>4981.0696807782779</c:v>
                </c:pt>
                <c:pt idx="19">
                  <c:v>5007.6872971800713</c:v>
                </c:pt>
                <c:pt idx="20">
                  <c:v>5032.4614934162728</c:v>
                </c:pt>
                <c:pt idx="21">
                  <c:v>5055.6216262105536</c:v>
                </c:pt>
                <c:pt idx="22">
                  <c:v>5077.3589432899662</c:v>
                </c:pt>
                <c:pt idx="23">
                  <c:v>5097.834195757935</c:v>
                </c:pt>
                <c:pt idx="24">
                  <c:v>5117.1835120949199</c:v>
                </c:pt>
                <c:pt idx="25">
                  <c:v>5135.5229747705744</c:v>
                </c:pt>
                <c:pt idx="26">
                  <c:v>5152.9522184421076</c:v>
                </c:pt>
                <c:pt idx="27">
                  <c:v>5169.5572830605188</c:v>
                </c:pt>
                <c:pt idx="28">
                  <c:v>5185.4128943475871</c:v>
                </c:pt>
                <c:pt idx="29">
                  <c:v>5200.5843003777381</c:v>
                </c:pt>
                <c:pt idx="30">
                  <c:v>5215.1287612477536</c:v>
                </c:pt>
                <c:pt idx="31">
                  <c:v>5229.0967655354079</c:v>
                </c:pt>
                <c:pt idx="32">
                  <c:v>5242.5330300176338</c:v>
                </c:pt>
                <c:pt idx="33">
                  <c:v>5255.4773262549288</c:v>
                </c:pt>
                <c:pt idx="34">
                  <c:v>5267.9651679650051</c:v>
                </c:pt>
                <c:pt idx="35">
                  <c:v>5280.0283857614413</c:v>
                </c:pt>
                <c:pt idx="36">
                  <c:v>5291.6956102168415</c:v>
                </c:pt>
                <c:pt idx="37">
                  <c:v>5302.9926798863162</c:v>
                </c:pt>
                <c:pt idx="38">
                  <c:v>5313.9429875758187</c:v>
                </c:pt>
                <c:pt idx="39">
                  <c:v>5324.5677755254546</c:v>
                </c:pt>
                <c:pt idx="40">
                  <c:v>5334.8863881257066</c:v>
                </c:pt>
                <c:pt idx="41">
                  <c:v>5344.9164891640512</c:v>
                </c:pt>
                <c:pt idx="42">
                  <c:v>5354.6742493126594</c:v>
                </c:pt>
                <c:pt idx="43">
                  <c:v>5364.1745085404627</c:v>
                </c:pt>
                <c:pt idx="44">
                  <c:v>5373.4309173082684</c:v>
                </c:pt>
                <c:pt idx="45">
                  <c:v>5382.4560597405252</c:v>
                </c:pt>
                <c:pt idx="46">
                  <c:v>5391.2615614282258</c:v>
                </c:pt>
                <c:pt idx="47">
                  <c:v>5399.8581840785555</c:v>
                </c:pt>
                <c:pt idx="48">
                  <c:v>5408.2559088678527</c:v>
                </c:pt>
                <c:pt idx="49">
                  <c:v>5416.4640100596489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Sheet3!$M$17:$M$66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Sheet3!$P$17:$P$66</c:f>
              <c:numCache>
                <c:formatCode>0.00</c:formatCode>
                <c:ptCount val="50"/>
                <c:pt idx="0">
                  <c:v>396.02191333734004</c:v>
                </c:pt>
                <c:pt idx="1">
                  <c:v>594.0656724933026</c:v>
                </c:pt>
                <c:pt idx="2">
                  <c:v>726.13083257036749</c:v>
                </c:pt>
                <c:pt idx="3">
                  <c:v>825.21678190511966</c:v>
                </c:pt>
                <c:pt idx="4">
                  <c:v>904.52274125939118</c:v>
                </c:pt>
                <c:pt idx="5">
                  <c:v>970.64778308687755</c:v>
                </c:pt>
                <c:pt idx="6">
                  <c:v>1027.3622845819157</c:v>
                </c:pt>
                <c:pt idx="7">
                  <c:v>1077.022240024354</c:v>
                </c:pt>
                <c:pt idx="8">
                  <c:v>1121.1978593071995</c:v>
                </c:pt>
                <c:pt idx="9">
                  <c:v>1160.9878799454104</c:v>
                </c:pt>
                <c:pt idx="10">
                  <c:v>1197.1910201489461</c:v>
                </c:pt>
                <c:pt idx="11">
                  <c:v>1230.4060008135264</c:v>
                </c:pt>
                <c:pt idx="12">
                  <c:v>1261.0931030044417</c:v>
                </c:pt>
                <c:pt idx="13">
                  <c:v>1289.6137442290685</c:v>
                </c:pt>
                <c:pt idx="14">
                  <c:v>1316.256864686829</c:v>
                </c:pt>
                <c:pt idx="15">
                  <c:v>1341.2570686891263</c:v>
                </c:pt>
                <c:pt idx="16">
                  <c:v>1364.8074303557285</c:v>
                </c:pt>
                <c:pt idx="17">
                  <c:v>1387.0687415437803</c:v>
                </c:pt>
                <c:pt idx="18">
                  <c:v>1408.1763250834563</c:v>
                </c:pt>
                <c:pt idx="19">
                  <c:v>1428.2451434507552</c:v>
                </c:pt>
                <c:pt idx="20">
                  <c:v>1447.373689738896</c:v>
                </c:pt>
                <c:pt idx="21">
                  <c:v>1465.6469929630271</c:v>
                </c:pt>
                <c:pt idx="22">
                  <c:v>1483.1389687409542</c:v>
                </c:pt>
                <c:pt idx="23">
                  <c:v>1499.9142790487699</c:v>
                </c:pt>
                <c:pt idx="24">
                  <c:v>1516.02981894338</c:v>
                </c:pt>
                <c:pt idx="25">
                  <c:v>1531.5359164210604</c:v>
                </c:pt>
                <c:pt idx="26">
                  <c:v>1546.4773092497931</c:v>
                </c:pt>
                <c:pt idx="27">
                  <c:v>1560.893946656387</c:v>
                </c:pt>
                <c:pt idx="28">
                  <c:v>1574.8216521904803</c:v>
                </c:pt>
                <c:pt idx="29">
                  <c:v>1588.2926756083446</c:v>
                </c:pt>
                <c:pt idx="30">
                  <c:v>1601.336155326798</c:v>
                </c:pt>
                <c:pt idx="31">
                  <c:v>1613.9785082772039</c:v>
                </c:pt>
                <c:pt idx="32">
                  <c:v>1626.2437604131949</c:v>
                </c:pt>
                <c:pt idx="33">
                  <c:v>1638.1538283909365</c:v>
                </c:pt>
                <c:pt idx="34">
                  <c:v>1649.7287608312727</c:v>
                </c:pt>
                <c:pt idx="35">
                  <c:v>1660.9869459327638</c:v>
                </c:pt>
                <c:pt idx="36">
                  <c:v>1671.9452909194131</c:v>
                </c:pt>
                <c:pt idx="37">
                  <c:v>1682.6193777926883</c:v>
                </c:pt>
                <c:pt idx="38">
                  <c:v>1693.0235990517469</c:v>
                </c:pt>
                <c:pt idx="39">
                  <c:v>1703.1712764016345</c:v>
                </c:pt>
                <c:pt idx="40">
                  <c:v>1713.0747649511629</c:v>
                </c:pt>
                <c:pt idx="41">
                  <c:v>1722.7455449831223</c:v>
                </c:pt>
                <c:pt idx="42">
                  <c:v>1732.1943030387067</c:v>
                </c:pt>
                <c:pt idx="43">
                  <c:v>1741.4310037794587</c:v>
                </c:pt>
                <c:pt idx="44">
                  <c:v>1750.4649538612366</c:v>
                </c:pt>
                <c:pt idx="45">
                  <c:v>1759.3048588658562</c:v>
                </c:pt>
                <c:pt idx="46">
                  <c:v>1767.9588741795417</c:v>
                </c:pt>
                <c:pt idx="47">
                  <c:v>1776.4346505769997</c:v>
                </c:pt>
                <c:pt idx="48">
                  <c:v>1784.7393751610127</c:v>
                </c:pt>
                <c:pt idx="49">
                  <c:v>1792.8798082160388</c:v>
                </c:pt>
              </c:numCache>
            </c:numRef>
          </c:yVal>
          <c:smooth val="1"/>
        </c:ser>
        <c:ser>
          <c:idx val="3"/>
          <c:order val="3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Sheet3!$M$17:$M$66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Sheet3!$Q$17:$Q$66</c:f>
              <c:numCache>
                <c:formatCode>0.00</c:formatCode>
                <c:ptCount val="50"/>
                <c:pt idx="0">
                  <c:v>70.806418445663226</c:v>
                </c:pt>
                <c:pt idx="1">
                  <c:v>110.17034533128869</c:v>
                </c:pt>
                <c:pt idx="2">
                  <c:v>139.11040696633532</c:v>
                </c:pt>
                <c:pt idx="3">
                  <c:v>162.86711841305737</c:v>
                </c:pt>
                <c:pt idx="4">
                  <c:v>183.526341192827</c:v>
                </c:pt>
                <c:pt idx="5">
                  <c:v>202.1232036101114</c:v>
                </c:pt>
                <c:pt idx="6">
                  <c:v>219.24321755268809</c:v>
                </c:pt>
                <c:pt idx="7">
                  <c:v>235.24768504104443</c:v>
                </c:pt>
                <c:pt idx="8">
                  <c:v>250.37386108116627</c:v>
                </c:pt>
                <c:pt idx="9">
                  <c:v>264.78501400428183</c:v>
                </c:pt>
                <c:pt idx="10">
                  <c:v>278.59770841332147</c:v>
                </c:pt>
                <c:pt idx="11">
                  <c:v>291.89769709776249</c:v>
                </c:pt>
                <c:pt idx="12">
                  <c:v>304.74967790816657</c:v>
                </c:pt>
                <c:pt idx="13">
                  <c:v>317.20354419866067</c:v>
                </c:pt>
                <c:pt idx="14">
                  <c:v>329.29853125372085</c:v>
                </c:pt>
                <c:pt idx="15">
                  <c:v>341.0660479445728</c:v>
                </c:pt>
                <c:pt idx="16">
                  <c:v>352.53165817211607</c:v>
                </c:pt>
                <c:pt idx="17">
                  <c:v>363.71649621012881</c:v>
                </c:pt>
                <c:pt idx="18">
                  <c:v>374.63829554289867</c:v>
                </c:pt>
                <c:pt idx="19">
                  <c:v>385.31214803524193</c:v>
                </c:pt>
                <c:pt idx="20">
                  <c:v>395.75107138708245</c:v>
                </c:pt>
                <c:pt idx="21">
                  <c:v>405.96643804959075</c:v>
                </c:pt>
                <c:pt idx="22">
                  <c:v>415.96830259877794</c:v>
                </c:pt>
                <c:pt idx="23">
                  <c:v>425.76565375710641</c:v>
                </c:pt>
                <c:pt idx="24">
                  <c:v>435.36660989275981</c:v>
                </c:pt>
                <c:pt idx="25">
                  <c:v>444.77857172074505</c:v>
                </c:pt>
                <c:pt idx="26">
                  <c:v>454.00834233094486</c:v>
                </c:pt>
                <c:pt idx="27">
                  <c:v>463.06222209365285</c:v>
                </c:pt>
                <c:pt idx="28">
                  <c:v>471.94608412686682</c:v>
                </c:pt>
                <c:pt idx="29">
                  <c:v>480.66543464058282</c:v>
                </c:pt>
                <c:pt idx="30">
                  <c:v>489.22546145822332</c:v>
                </c:pt>
                <c:pt idx="31">
                  <c:v>497.63107325536714</c:v>
                </c:pt>
                <c:pt idx="32">
                  <c:v>505.88693148208154</c:v>
                </c:pt>
                <c:pt idx="33">
                  <c:v>513.99747649847257</c:v>
                </c:pt>
                <c:pt idx="34">
                  <c:v>521.96694911849829</c:v>
                </c:pt>
                <c:pt idx="35">
                  <c:v>529.79940849919603</c:v>
                </c:pt>
                <c:pt idx="36">
                  <c:v>537.49874711262567</c:v>
                </c:pt>
                <c:pt idx="37">
                  <c:v>545.06870338222609</c:v>
                </c:pt>
                <c:pt idx="38">
                  <c:v>552.51287244363482</c:v>
                </c:pt>
                <c:pt idx="39">
                  <c:v>559.83471539457435</c:v>
                </c:pt>
                <c:pt idx="40">
                  <c:v>567.0375673232893</c:v>
                </c:pt>
                <c:pt idx="41">
                  <c:v>574.12464434574292</c:v>
                </c:pt>
                <c:pt idx="42">
                  <c:v>581.09904983489616</c:v>
                </c:pt>
                <c:pt idx="43">
                  <c:v>587.96377998823948</c:v>
                </c:pt>
                <c:pt idx="44">
                  <c:v>594.72172885026384</c:v>
                </c:pt>
                <c:pt idx="45">
                  <c:v>601.37569288312272</c:v>
                </c:pt>
                <c:pt idx="46">
                  <c:v>607.92837516009604</c:v>
                </c:pt>
                <c:pt idx="47">
                  <c:v>614.38238924163113</c:v>
                </c:pt>
                <c:pt idx="48">
                  <c:v>620.74026278190877</c:v>
                </c:pt>
                <c:pt idx="49">
                  <c:v>627.0044409044724</c:v>
                </c:pt>
              </c:numCache>
            </c:numRef>
          </c:yVal>
          <c:smooth val="1"/>
        </c:ser>
        <c:axId val="93329280"/>
        <c:axId val="94138368"/>
      </c:scatterChart>
      <c:valAx>
        <c:axId val="93329280"/>
        <c:scaling>
          <c:orientation val="minMax"/>
          <c:max val="0.5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/>
                  <a:t>Distance from the base [</a:t>
                </a:r>
                <a:r>
                  <a:rPr lang="el-GR" sz="1800" b="1" i="0" baseline="0"/>
                  <a:t>λ</a:t>
                </a:r>
                <a:r>
                  <a:rPr lang="en-US" sz="1800" b="1" i="0" baseline="0"/>
                  <a:t>]</a:t>
                </a:r>
              </a:p>
            </c:rich>
          </c:tx>
          <c:layout/>
        </c:title>
        <c:numFmt formatCode="#,##0.00" sourceLinked="0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 b="1" i="0" baseline="0">
                <a:latin typeface="Arial" pitchFamily="34" charset="0"/>
              </a:defRPr>
            </a:pPr>
            <a:endParaRPr lang="en-US"/>
          </a:p>
        </c:txPr>
        <c:crossAx val="94138368"/>
        <c:crossesAt val="10"/>
        <c:crossBetween val="midCat"/>
        <c:majorUnit val="0.05"/>
        <c:minorUnit val="2.5000000000000012E-2"/>
      </c:valAx>
      <c:valAx>
        <c:axId val="94138368"/>
        <c:scaling>
          <c:logBase val="10"/>
          <c:orientation val="minMax"/>
          <c:min val="100"/>
        </c:scaling>
        <c:axPos val="l"/>
        <c:majorGridlines/>
        <c:min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en-US" sz="1800" b="1" i="0" baseline="0">
                    <a:latin typeface="Arial" pitchFamily="34" charset="0"/>
                    <a:cs typeface="Arial" pitchFamily="34" charset="0"/>
                  </a:rPr>
                  <a:t>Total ground loss within radius r [W]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en-US" sz="18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1.6133333163954506E-2"/>
              <c:y val="0.17930217314014771"/>
            </c:manualLayout>
          </c:layout>
        </c:title>
        <c:numFmt formatCode="0" sourceLinked="0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3329280"/>
        <c:crosses val="autoZero"/>
        <c:crossBetween val="midCat"/>
      </c:valAx>
    </c:plotArea>
    <c:plotVisOnly val="1"/>
  </c:chart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21124815526272"/>
          <c:y val="2.4067595996450732E-2"/>
          <c:w val="0.83316054768335379"/>
          <c:h val="0.84226061728204393"/>
        </c:manualLayout>
      </c:layout>
      <c:scatterChart>
        <c:scatterStyle val="smoothMarker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Sheet1A!$T$13:$T$62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Sheet1A!$U$13:$U$62</c:f>
              <c:numCache>
                <c:formatCode>General</c:formatCode>
                <c:ptCount val="50"/>
                <c:pt idx="0">
                  <c:v>10215.246728883307</c:v>
                </c:pt>
                <c:pt idx="1">
                  <c:v>13764.408538728941</c:v>
                </c:pt>
                <c:pt idx="2">
                  <c:v>15458.614662730621</c:v>
                </c:pt>
                <c:pt idx="3">
                  <c:v>16401.1029106448</c:v>
                </c:pt>
                <c:pt idx="4">
                  <c:v>16980.698246825108</c:v>
                </c:pt>
                <c:pt idx="5">
                  <c:v>17364.588075031399</c:v>
                </c:pt>
                <c:pt idx="6">
                  <c:v>17634.060496936807</c:v>
                </c:pt>
                <c:pt idx="7">
                  <c:v>17832.281577420377</c:v>
                </c:pt>
                <c:pt idx="8">
                  <c:v>17983.799302463598</c:v>
                </c:pt>
                <c:pt idx="9">
                  <c:v>18103.372727349783</c:v>
                </c:pt>
                <c:pt idx="10">
                  <c:v>18200.297016197419</c:v>
                </c:pt>
                <c:pt idx="11">
                  <c:v>18280.66141203784</c:v>
                </c:pt>
                <c:pt idx="12">
                  <c:v>18348.592401874623</c:v>
                </c:pt>
                <c:pt idx="13">
                  <c:v>18406.969900110184</c:v>
                </c:pt>
                <c:pt idx="14">
                  <c:v>18457.856348117853</c:v>
                </c:pt>
                <c:pt idx="15">
                  <c:v>18502.762788698699</c:v>
                </c:pt>
                <c:pt idx="16">
                  <c:v>18542.818930306952</c:v>
                </c:pt>
                <c:pt idx="17">
                  <c:v>18578.88481556953</c:v>
                </c:pt>
                <c:pt idx="18">
                  <c:v>18611.625936358414</c:v>
                </c:pt>
                <c:pt idx="19">
                  <c:v>18641.564869970895</c:v>
                </c:pt>
                <c:pt idx="20">
                  <c:v>18669.117479362249</c:v>
                </c:pt>
                <c:pt idx="21">
                  <c:v>18694.618748800171</c:v>
                </c:pt>
                <c:pt idx="22">
                  <c:v>18718.341525154123</c:v>
                </c:pt>
                <c:pt idx="23">
                  <c:v>18740.510317174991</c:v>
                </c:pt>
                <c:pt idx="24">
                  <c:v>18761.311596182051</c:v>
                </c:pt>
                <c:pt idx="25">
                  <c:v>18780.901582965704</c:v>
                </c:pt>
                <c:pt idx="26">
                  <c:v>18799.412203577318</c:v>
                </c:pt>
                <c:pt idx="27">
                  <c:v>18816.955694241504</c:v>
                </c:pt>
                <c:pt idx="28">
                  <c:v>18833.628197856364</c:v>
                </c:pt>
                <c:pt idx="29">
                  <c:v>18849.512599416805</c:v>
                </c:pt>
                <c:pt idx="30">
                  <c:v>18864.680781115076</c:v>
                </c:pt>
                <c:pt idx="31">
                  <c:v>18879.195430681884</c:v>
                </c:pt>
                <c:pt idx="32">
                  <c:v>18893.111502687327</c:v>
                </c:pt>
                <c:pt idx="33">
                  <c:v>18906.477407978684</c:v>
                </c:pt>
                <c:pt idx="34">
                  <c:v>18919.335988449624</c:v>
                </c:pt>
                <c:pt idx="35">
                  <c:v>18931.725321029789</c:v>
                </c:pt>
                <c:pt idx="36">
                  <c:v>18943.679384847779</c:v>
                </c:pt>
                <c:pt idx="37">
                  <c:v>18955.228618035821</c:v>
                </c:pt>
                <c:pt idx="38">
                  <c:v>18966.400384959899</c:v>
                </c:pt>
                <c:pt idx="39">
                  <c:v>18977.219370307812</c:v>
                </c:pt>
                <c:pt idx="40">
                  <c:v>18987.707913112368</c:v>
                </c:pt>
                <c:pt idx="41">
                  <c:v>18997.886291181439</c:v>
                </c:pt>
                <c:pt idx="42">
                  <c:v>19007.772964369629</c:v>
                </c:pt>
                <c:pt idx="43">
                  <c:v>19017.38478352403</c:v>
                </c:pt>
                <c:pt idx="44">
                  <c:v>19026.737170668104</c:v>
                </c:pt>
                <c:pt idx="45">
                  <c:v>19035.84427497815</c:v>
                </c:pt>
                <c:pt idx="46">
                  <c:v>19044.719108298545</c:v>
                </c:pt>
                <c:pt idx="47">
                  <c:v>19053.373663291564</c:v>
                </c:pt>
                <c:pt idx="48">
                  <c:v>19061.819016791596</c:v>
                </c:pt>
                <c:pt idx="49">
                  <c:v>19070.065420506035</c:v>
                </c:pt>
              </c:numCache>
            </c:numRef>
          </c:yVal>
          <c:smooth val="1"/>
        </c:ser>
        <c:ser>
          <c:idx val="2"/>
          <c:order val="1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Sheet1A!$T$13:$T$62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Sheet1A!$W$13:$W$62</c:f>
              <c:numCache>
                <c:formatCode>General</c:formatCode>
                <c:ptCount val="50"/>
                <c:pt idx="0">
                  <c:v>395.99990505519929</c:v>
                </c:pt>
                <c:pt idx="1">
                  <c:v>593.999857582799</c:v>
                </c:pt>
                <c:pt idx="2">
                  <c:v>725.99982593453205</c:v>
                </c:pt>
                <c:pt idx="3">
                  <c:v>824.99980219833185</c:v>
                </c:pt>
                <c:pt idx="4">
                  <c:v>904.19978320937173</c:v>
                </c:pt>
                <c:pt idx="5">
                  <c:v>970.19976738523826</c:v>
                </c:pt>
                <c:pt idx="6">
                  <c:v>1026.7711823931238</c:v>
                </c:pt>
                <c:pt idx="7">
                  <c:v>1076.2711705250238</c:v>
                </c:pt>
                <c:pt idx="8">
                  <c:v>1120.2711599756014</c:v>
                </c:pt>
                <c:pt idx="9">
                  <c:v>1159.8711504811213</c:v>
                </c:pt>
                <c:pt idx="10">
                  <c:v>1195.8711418497758</c:v>
                </c:pt>
                <c:pt idx="11">
                  <c:v>1228.8711339377091</c:v>
                </c:pt>
                <c:pt idx="12">
                  <c:v>1259.3326650958013</c:v>
                </c:pt>
                <c:pt idx="13">
                  <c:v>1287.6183725997441</c:v>
                </c:pt>
                <c:pt idx="14">
                  <c:v>1314.0183662700908</c:v>
                </c:pt>
                <c:pt idx="15">
                  <c:v>1338.7683603360408</c:v>
                </c:pt>
                <c:pt idx="16">
                  <c:v>1362.0624723981114</c:v>
                </c:pt>
                <c:pt idx="17">
                  <c:v>1384.0624671234002</c:v>
                </c:pt>
                <c:pt idx="18">
                  <c:v>1404.9045673894634</c:v>
                </c:pt>
                <c:pt idx="19">
                  <c:v>1424.7045626422234</c:v>
                </c:pt>
                <c:pt idx="20">
                  <c:v>1443.5617009781854</c:v>
                </c:pt>
                <c:pt idx="21">
                  <c:v>1461.5616966625125</c:v>
                </c:pt>
                <c:pt idx="22">
                  <c:v>1478.7790838388255</c:v>
                </c:pt>
                <c:pt idx="23">
                  <c:v>1495.2790798827921</c:v>
                </c:pt>
                <c:pt idx="24">
                  <c:v>1511.119076085</c:v>
                </c:pt>
                <c:pt idx="25">
                  <c:v>1526.3498416640462</c:v>
                </c:pt>
                <c:pt idx="26">
                  <c:v>1541.0165048142387</c:v>
                </c:pt>
                <c:pt idx="27">
                  <c:v>1555.1593585662101</c:v>
                </c:pt>
                <c:pt idx="28">
                  <c:v>1568.8145277060446</c:v>
                </c:pt>
                <c:pt idx="29">
                  <c:v>1582.014524541218</c:v>
                </c:pt>
                <c:pt idx="30">
                  <c:v>1594.7887150268696</c:v>
                </c:pt>
                <c:pt idx="31">
                  <c:v>1607.1637120598446</c:v>
                </c:pt>
                <c:pt idx="32">
                  <c:v>1619.1637091827295</c:v>
                </c:pt>
                <c:pt idx="33">
                  <c:v>1630.8107652137646</c:v>
                </c:pt>
                <c:pt idx="34">
                  <c:v>1642.1250482153418</c:v>
                </c:pt>
                <c:pt idx="35">
                  <c:v>1653.1250455779864</c:v>
                </c:pt>
                <c:pt idx="36">
                  <c:v>1663.8277457146135</c:v>
                </c:pt>
                <c:pt idx="37">
                  <c:v>1674.2487958476449</c:v>
                </c:pt>
                <c:pt idx="38">
                  <c:v>1684.4026395670089</c:v>
                </c:pt>
                <c:pt idx="39">
                  <c:v>1694.3026371933888</c:v>
                </c:pt>
                <c:pt idx="40">
                  <c:v>1703.9611714630278</c:v>
                </c:pt>
                <c:pt idx="41">
                  <c:v>1713.3897406310086</c:v>
                </c:pt>
                <c:pt idx="42">
                  <c:v>1722.5990407485715</c:v>
                </c:pt>
                <c:pt idx="43">
                  <c:v>1731.5990385907351</c:v>
                </c:pt>
                <c:pt idx="44">
                  <c:v>1740.3990364808506</c:v>
                </c:pt>
                <c:pt idx="45">
                  <c:v>1749.007730069007</c:v>
                </c:pt>
                <c:pt idx="46">
                  <c:v>1757.4332599637985</c:v>
                </c:pt>
                <c:pt idx="47">
                  <c:v>1765.6832579857819</c:v>
                </c:pt>
                <c:pt idx="48">
                  <c:v>1773.7648887011942</c:v>
                </c:pt>
                <c:pt idx="49">
                  <c:v>1781.6848868022983</c:v>
                </c:pt>
              </c:numCache>
            </c:numRef>
          </c:yVal>
          <c:smooth val="1"/>
        </c:ser>
        <c:ser>
          <c:idx val="1"/>
          <c:order val="2"/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Sheet3!$G$17:$G$66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Sheet3!$H$17:$H$66</c:f>
              <c:numCache>
                <c:formatCode>0.00</c:formatCode>
                <c:ptCount val="50"/>
                <c:pt idx="0">
                  <c:v>3177.0021182264427</c:v>
                </c:pt>
                <c:pt idx="1">
                  <c:v>4137.1644848000651</c:v>
                </c:pt>
                <c:pt idx="2">
                  <c:v>4511.8934160305125</c:v>
                </c:pt>
                <c:pt idx="3">
                  <c:v>4675.6320035357803</c:v>
                </c:pt>
                <c:pt idx="4">
                  <c:v>4752.9872517191907</c:v>
                </c:pt>
                <c:pt idx="5">
                  <c:v>4791.9747475803388</c:v>
                </c:pt>
                <c:pt idx="6">
                  <c:v>4812.7837737425743</c:v>
                </c:pt>
                <c:pt idx="7">
                  <c:v>4824.4905175100785</c:v>
                </c:pt>
                <c:pt idx="8">
                  <c:v>4831.4142586546222</c:v>
                </c:pt>
                <c:pt idx="9">
                  <c:v>4835.7158782249116</c:v>
                </c:pt>
                <c:pt idx="10">
                  <c:v>4838.5252472398906</c:v>
                </c:pt>
                <c:pt idx="11">
                  <c:v>4840.4566405793594</c:v>
                </c:pt>
                <c:pt idx="12">
                  <c:v>4841.8557127108061</c:v>
                </c:pt>
                <c:pt idx="13">
                  <c:v>4842.9229650783145</c:v>
                </c:pt>
                <c:pt idx="14">
                  <c:v>4843.7778702405958</c:v>
                </c:pt>
                <c:pt idx="15">
                  <c:v>4844.4933384555197</c:v>
                </c:pt>
                <c:pt idx="16">
                  <c:v>4845.1148240138145</c:v>
                </c:pt>
                <c:pt idx="17">
                  <c:v>4845.6712146777218</c:v>
                </c:pt>
                <c:pt idx="18">
                  <c:v>4846.181194802246</c:v>
                </c:pt>
                <c:pt idx="19">
                  <c:v>4846.6570479903148</c:v>
                </c:pt>
                <c:pt idx="20">
                  <c:v>4847.1069760107148</c:v>
                </c:pt>
                <c:pt idx="21">
                  <c:v>4847.5365389091448</c:v>
                </c:pt>
                <c:pt idx="22">
                  <c:v>4847.9495641626399</c:v>
                </c:pt>
                <c:pt idx="23">
                  <c:v>4848.3487291939509</c:v>
                </c:pt>
                <c:pt idx="24">
                  <c:v>4848.7359396110287</c:v>
                </c:pt>
                <c:pt idx="25">
                  <c:v>4849.1125777729267</c:v>
                </c:pt>
                <c:pt idx="26">
                  <c:v>4849.4796679124102</c:v>
                </c:pt>
                <c:pt idx="27">
                  <c:v>4849.8379868963939</c:v>
                </c:pt>
                <c:pt idx="28">
                  <c:v>4850.1881391708093</c:v>
                </c:pt>
                <c:pt idx="29">
                  <c:v>4850.5306078681151</c:v>
                </c:pt>
                <c:pt idx="30">
                  <c:v>4850.8657899034706</c:v>
                </c:pt>
                <c:pt idx="31">
                  <c:v>4851.1940202271535</c:v>
                </c:pt>
                <c:pt idx="32">
                  <c:v>4851.5155886785933</c:v>
                </c:pt>
                <c:pt idx="33">
                  <c:v>4851.8307517595331</c:v>
                </c:pt>
                <c:pt idx="34">
                  <c:v>4852.1397408977227</c:v>
                </c:pt>
                <c:pt idx="35">
                  <c:v>4852.4427682743981</c:v>
                </c:pt>
                <c:pt idx="36">
                  <c:v>4852.7400309533623</c:v>
                </c:pt>
                <c:pt idx="37">
                  <c:v>4853.0317138218315</c:v>
                </c:pt>
                <c:pt idx="38">
                  <c:v>4853.3179916976005</c:v>
                </c:pt>
                <c:pt idx="39">
                  <c:v>4853.599030850005</c:v>
                </c:pt>
                <c:pt idx="40">
                  <c:v>4853.8749901080791</c:v>
                </c:pt>
                <c:pt idx="41">
                  <c:v>4854.1460216777532</c:v>
                </c:pt>
                <c:pt idx="42">
                  <c:v>4854.4122717538876</c:v>
                </c:pt>
                <c:pt idx="43">
                  <c:v>4854.6738809876706</c:v>
                </c:pt>
                <c:pt idx="44">
                  <c:v>4854.9309848520861</c:v>
                </c:pt>
                <c:pt idx="45">
                  <c:v>4855.1837139355739</c:v>
                </c:pt>
                <c:pt idx="46">
                  <c:v>4855.4321941851267</c:v>
                </c:pt>
                <c:pt idx="47">
                  <c:v>4855.6765471137287</c:v>
                </c:pt>
                <c:pt idx="48">
                  <c:v>4855.9168899826009</c:v>
                </c:pt>
                <c:pt idx="49">
                  <c:v>4856.1533359655205</c:v>
                </c:pt>
              </c:numCache>
            </c:numRef>
          </c:yVal>
          <c:smooth val="1"/>
        </c:ser>
        <c:ser>
          <c:idx val="3"/>
          <c:order val="3"/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Sheet1A!$T$13:$T$62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Sheet3!$K$17:$K$66</c:f>
              <c:numCache>
                <c:formatCode>0.00</c:formatCode>
                <c:ptCount val="50"/>
                <c:pt idx="0">
                  <c:v>2.0191771797292088</c:v>
                </c:pt>
                <c:pt idx="1">
                  <c:v>2.9878489457434876</c:v>
                </c:pt>
                <c:pt idx="2">
                  <c:v>3.6135332331037113</c:v>
                </c:pt>
                <c:pt idx="3">
                  <c:v>4.0731478976867965</c:v>
                </c:pt>
                <c:pt idx="4">
                  <c:v>4.4374303824689409</c:v>
                </c:pt>
                <c:pt idx="5">
                  <c:v>4.7416794350850884</c:v>
                </c:pt>
                <c:pt idx="6">
                  <c:v>5.0059717778509292</c:v>
                </c:pt>
                <c:pt idx="7">
                  <c:v>5.2427476982621313</c:v>
                </c:pt>
                <c:pt idx="8">
                  <c:v>5.4601863224802072</c:v>
                </c:pt>
                <c:pt idx="9">
                  <c:v>5.6638967047496651</c:v>
                </c:pt>
                <c:pt idx="10">
                  <c:v>5.8578432520082453</c:v>
                </c:pt>
                <c:pt idx="11">
                  <c:v>6.0448881443749727</c:v>
                </c:pt>
                <c:pt idx="12">
                  <c:v>6.2271273247954229</c:v>
                </c:pt>
                <c:pt idx="13">
                  <c:v>6.4061083189166785</c:v>
                </c:pt>
                <c:pt idx="14">
                  <c:v>6.5829769434937511</c:v>
                </c:pt>
                <c:pt idx="15">
                  <c:v>6.7585793683204356</c:v>
                </c:pt>
                <c:pt idx="16">
                  <c:v>6.9335351008773625</c:v>
                </c:pt>
                <c:pt idx="17">
                  <c:v>7.1082904147398134</c:v>
                </c:pt>
                <c:pt idx="18">
                  <c:v>7.283158244963249</c:v>
                </c:pt>
                <c:pt idx="19">
                  <c:v>7.4583484775387605</c:v>
                </c:pt>
                <c:pt idx="20">
                  <c:v>7.6339912639974541</c:v>
                </c:pt>
                <c:pt idx="21">
                  <c:v>7.8101551683029689</c:v>
                </c:pt>
                <c:pt idx="22">
                  <c:v>7.986861416000381</c:v>
                </c:pt>
                <c:pt idx="23">
                  <c:v>8.1640951572024978</c:v>
                </c:pt>
                <c:pt idx="24">
                  <c:v>8.3418144107018986</c:v>
                </c:pt>
                <c:pt idx="25">
                  <c:v>8.5199571865811219</c:v>
                </c:pt>
                <c:pt idx="26">
                  <c:v>8.698447164223623</c:v>
                </c:pt>
                <c:pt idx="27">
                  <c:v>8.8771982156404849</c:v>
                </c:pt>
                <c:pt idx="28">
                  <c:v>9.0561180001124555</c:v>
                </c:pt>
                <c:pt idx="29">
                  <c:v>9.2351108084002895</c:v>
                </c:pt>
                <c:pt idx="30">
                  <c:v>9.41407979854832</c:v>
                </c:pt>
                <c:pt idx="31">
                  <c:v>9.5929287374165177</c:v>
                </c:pt>
                <c:pt idx="32">
                  <c:v>9.771563340318874</c:v>
                </c:pt>
                <c:pt idx="33">
                  <c:v>9.9498922839679196</c:v>
                </c:pt>
                <c:pt idx="34">
                  <c:v>10.127827954218265</c:v>
                </c:pt>
                <c:pt idx="35">
                  <c:v>10.30528697906357</c:v>
                </c:pt>
                <c:pt idx="36">
                  <c:v>10.482190588381817</c:v>
                </c:pt>
                <c:pt idx="37">
                  <c:v>10.658464834603796</c:v>
                </c:pt>
                <c:pt idx="38">
                  <c:v>10.834040702467339</c:v>
                </c:pt>
                <c:pt idx="39">
                  <c:v>11.00885413106041</c:v>
                </c:pt>
                <c:pt idx="40">
                  <c:v>11.182845967252048</c:v>
                </c:pt>
                <c:pt idx="41">
                  <c:v>11.355961866205872</c:v>
                </c:pt>
                <c:pt idx="42">
                  <c:v>11.528152151842484</c:v>
                </c:pt>
                <c:pt idx="43">
                  <c:v>11.699371647765247</c:v>
                </c:pt>
                <c:pt idx="44">
                  <c:v>11.869579487207769</c:v>
                </c:pt>
                <c:pt idx="45">
                  <c:v>12.038738908934768</c:v>
                </c:pt>
                <c:pt idx="46">
                  <c:v>12.206817044676557</c:v>
                </c:pt>
                <c:pt idx="47">
                  <c:v>12.373784702555955</c:v>
                </c:pt>
                <c:pt idx="48">
                  <c:v>12.539616150037496</c:v>
                </c:pt>
                <c:pt idx="49">
                  <c:v>12.704288899161075</c:v>
                </c:pt>
              </c:numCache>
            </c:numRef>
          </c:yVal>
          <c:smooth val="1"/>
        </c:ser>
        <c:axId val="94152576"/>
        <c:axId val="94470144"/>
      </c:scatterChart>
      <c:valAx>
        <c:axId val="94152576"/>
        <c:scaling>
          <c:orientation val="minMax"/>
          <c:max val="0.5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/>
                  <a:t>Distance from the base [</a:t>
                </a:r>
                <a:r>
                  <a:rPr lang="el-GR" sz="1800" b="1" i="0" baseline="0"/>
                  <a:t>λ</a:t>
                </a:r>
                <a:r>
                  <a:rPr lang="en-US" sz="1800" b="1" i="0" baseline="0"/>
                  <a:t>]</a:t>
                </a:r>
              </a:p>
            </c:rich>
          </c:tx>
          <c:layout/>
        </c:title>
        <c:numFmt formatCode="#,##0.00" sourceLinked="0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 b="1" i="0" baseline="0">
                <a:latin typeface="Arial" pitchFamily="34" charset="0"/>
              </a:defRPr>
            </a:pPr>
            <a:endParaRPr lang="en-US"/>
          </a:p>
        </c:txPr>
        <c:crossAx val="94470144"/>
        <c:crossesAt val="1"/>
        <c:crossBetween val="midCat"/>
        <c:majorUnit val="0.05"/>
        <c:minorUnit val="2.5000000000000012E-2"/>
      </c:valAx>
      <c:valAx>
        <c:axId val="94470144"/>
        <c:scaling>
          <c:logBase val="10"/>
          <c:orientation val="minMax"/>
          <c:min val="1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u="none" strike="noStrike" baseline="0">
                    <a:latin typeface="Arial" pitchFamily="34" charset="0"/>
                    <a:cs typeface="Arial" pitchFamily="34" charset="0"/>
                  </a:rPr>
                  <a:t>E and H-field losses within radius r [W]</a:t>
                </a:r>
                <a:endParaRPr lang="en-US" sz="1800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General" sourceLinked="1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4152576"/>
        <c:crosses val="autoZero"/>
        <c:crossBetween val="midCat"/>
      </c:valAx>
    </c:plotArea>
    <c:plotVisOnly val="1"/>
  </c:chart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9.0553563212595264E-2"/>
          <c:y val="2.9597214368815006E-2"/>
          <c:w val="0.87721551834944766"/>
          <c:h val="0.84241394348138354"/>
        </c:manualLayout>
      </c:layout>
      <c:scatterChart>
        <c:scatterStyle val="smoothMarker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Sheet3!$S$17:$S$66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Sheet3!$T$17:$T$66</c:f>
              <c:numCache>
                <c:formatCode>0.000</c:formatCode>
                <c:ptCount val="50"/>
                <c:pt idx="0">
                  <c:v>6.6970979939176702</c:v>
                </c:pt>
                <c:pt idx="1">
                  <c:v>3.8302409442328318</c:v>
                </c:pt>
                <c:pt idx="2">
                  <c:v>2.5148906131456918</c:v>
                </c:pt>
                <c:pt idx="3">
                  <c:v>1.8115936050802564</c:v>
                </c:pt>
                <c:pt idx="4">
                  <c:v>1.3939293741681107</c:v>
                </c:pt>
                <c:pt idx="5">
                  <c:v>1.1250800321770731</c:v>
                </c:pt>
                <c:pt idx="6">
                  <c:v>0.94053011222736782</c:v>
                </c:pt>
                <c:pt idx="7">
                  <c:v>0.80706597451325446</c:v>
                </c:pt>
                <c:pt idx="8">
                  <c:v>0.70633490783188668</c:v>
                </c:pt>
                <c:pt idx="9">
                  <c:v>0.62757985927335258</c:v>
                </c:pt>
                <c:pt idx="10">
                  <c:v>0.56417298743444866</c:v>
                </c:pt>
                <c:pt idx="11">
                  <c:v>0.51185245022324</c:v>
                </c:pt>
                <c:pt idx="12">
                  <c:v>0.46777502994192899</c:v>
                </c:pt>
                <c:pt idx="13">
                  <c:v>0.42998231518783148</c:v>
                </c:pt>
                <c:pt idx="14">
                  <c:v>0.39708712795086248</c:v>
                </c:pt>
                <c:pt idx="15">
                  <c:v>0.36808245103382459</c:v>
                </c:pt>
                <c:pt idx="16">
                  <c:v>0.34222116059551522</c:v>
                </c:pt>
                <c:pt idx="17">
                  <c:v>0.31893810845560028</c:v>
                </c:pt>
                <c:pt idx="18">
                  <c:v>0.2977983213536029</c:v>
                </c:pt>
                <c:pt idx="19">
                  <c:v>0.27846175504289572</c:v>
                </c:pt>
                <c:pt idx="20">
                  <c:v>0.26065880527766105</c:v>
                </c:pt>
                <c:pt idx="21">
                  <c:v>0.24417296691713183</c:v>
                </c:pt>
                <c:pt idx="22">
                  <c:v>0.22882834091974949</c:v>
                </c:pt>
                <c:pt idx="23">
                  <c:v>0.21448049094472529</c:v>
                </c:pt>
                <c:pt idx="24">
                  <c:v>0.201009654096174</c:v>
                </c:pt>
                <c:pt idx="25">
                  <c:v>0.18831563227736103</c:v>
                </c:pt>
                <c:pt idx="26">
                  <c:v>0.17631390074701206</c:v>
                </c:pt>
                <c:pt idx="27">
                  <c:v>0.16493261007371285</c:v>
                </c:pt>
                <c:pt idx="28">
                  <c:v>0.1541102519705346</c:v>
                </c:pt>
                <c:pt idx="29">
                  <c:v>0.14379382414837466</c:v>
                </c:pt>
                <c:pt idx="30">
                  <c:v>0.13393737429586908</c:v>
                </c:pt>
                <c:pt idx="31">
                  <c:v>0.12450083498600825</c:v>
                </c:pt>
                <c:pt idx="32">
                  <c:v>0.11544908392137247</c:v>
                </c:pt>
                <c:pt idx="33">
                  <c:v>0.10675118024980999</c:v>
                </c:pt>
                <c:pt idx="34">
                  <c:v>9.8379739589468093E-2</c:v>
                </c:pt>
                <c:pt idx="35">
                  <c:v>9.0310419177842979E-2</c:v>
                </c:pt>
                <c:pt idx="36">
                  <c:v>8.2521491089805082E-2</c:v>
                </c:pt>
                <c:pt idx="37">
                  <c:v>7.4993486372635434E-2</c:v>
                </c:pt>
                <c:pt idx="38">
                  <c:v>6.7708896659208512E-2</c:v>
                </c:pt>
                <c:pt idx="39">
                  <c:v>6.0651922654807983E-2</c:v>
                </c:pt>
                <c:pt idx="40">
                  <c:v>5.3808261073326265E-2</c:v>
                </c:pt>
                <c:pt idx="41">
                  <c:v>4.7164923287915203E-2</c:v>
                </c:pt>
                <c:pt idx="42">
                  <c:v>4.0710080278966672E-2</c:v>
                </c:pt>
                <c:pt idx="43">
                  <c:v>3.4432929497206846E-2</c:v>
                </c:pt>
                <c:pt idx="44">
                  <c:v>2.8323580077256855E-2</c:v>
                </c:pt>
                <c:pt idx="45">
                  <c:v>2.2372953487035906E-2</c:v>
                </c:pt>
                <c:pt idx="46">
                  <c:v>1.6572697217756331E-2</c:v>
                </c:pt>
                <c:pt idx="47">
                  <c:v>1.0915109536877209E-2</c:v>
                </c:pt>
                <c:pt idx="48">
                  <c:v>5.3930736635586221E-3</c:v>
                </c:pt>
                <c:pt idx="49">
                  <c:v>0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Sheet3!$S$17:$S$66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Sheet3!$U$17:$U$66</c:f>
              <c:numCache>
                <c:formatCode>0.000</c:formatCode>
                <c:ptCount val="50"/>
                <c:pt idx="0">
                  <c:v>15.19397573707389</c:v>
                </c:pt>
                <c:pt idx="1">
                  <c:v>11.352615964611436</c:v>
                </c:pt>
                <c:pt idx="2">
                  <c:v>9.0782895801992485</c:v>
                </c:pt>
                <c:pt idx="3">
                  <c:v>7.5551711965766115</c:v>
                </c:pt>
                <c:pt idx="4">
                  <c:v>6.4601982378674876</c:v>
                </c:pt>
                <c:pt idx="5">
                  <c:v>5.6344672629780854</c:v>
                </c:pt>
                <c:pt idx="6">
                  <c:v>4.9892614639654989</c:v>
                </c:pt>
                <c:pt idx="7">
                  <c:v>4.4707666862389521</c:v>
                </c:pt>
                <c:pt idx="8">
                  <c:v>4.0443737386004299</c:v>
                </c:pt>
                <c:pt idx="9">
                  <c:v>3.6868309110785584</c:v>
                </c:pt>
                <c:pt idx="10">
                  <c:v>3.3819739368446999</c:v>
                </c:pt>
                <c:pt idx="11">
                  <c:v>3.1182491369261909</c:v>
                </c:pt>
                <c:pt idx="12">
                  <c:v>2.8872035868143624</c:v>
                </c:pt>
                <c:pt idx="13">
                  <c:v>2.6825276411517263</c:v>
                </c:pt>
                <c:pt idx="14">
                  <c:v>2.4994278397693712</c:v>
                </c:pt>
                <c:pt idx="15">
                  <c:v>2.334204990522379</c:v>
                </c:pt>
                <c:pt idx="16">
                  <c:v>2.1839637091125357</c:v>
                </c:pt>
                <c:pt idx="17">
                  <c:v>2.046408431668076</c:v>
                </c:pt>
                <c:pt idx="18">
                  <c:v>1.9196976118605305</c:v>
                </c:pt>
                <c:pt idx="19">
                  <c:v>1.8023378503673557</c:v>
                </c:pt>
                <c:pt idx="20">
                  <c:v>1.6931059147358158</c:v>
                </c:pt>
                <c:pt idx="21">
                  <c:v>1.5909905479855491</c:v>
                </c:pt>
                <c:pt idx="22">
                  <c:v>1.4951485195547278</c:v>
                </c:pt>
                <c:pt idx="23">
                  <c:v>1.4048710615780078</c:v>
                </c:pt>
                <c:pt idx="24">
                  <c:v>1.3195579698237989</c:v>
                </c:pt>
                <c:pt idx="25">
                  <c:v>1.2386974249486098</c:v>
                </c:pt>
                <c:pt idx="26">
                  <c:v>1.161850127676727</c:v>
                </c:pt>
                <c:pt idx="27">
                  <c:v>1.088636719166407</c:v>
                </c:pt>
                <c:pt idx="28">
                  <c:v>1.0187277261562946</c:v>
                </c:pt>
                <c:pt idx="29">
                  <c:v>0.95183546329031254</c:v>
                </c:pt>
                <c:pt idx="30">
                  <c:v>0.88770746501332132</c:v>
                </c:pt>
                <c:pt idx="31">
                  <c:v>0.82612112208201693</c:v>
                </c:pt>
                <c:pt idx="32">
                  <c:v>0.76687927370648035</c:v>
                </c:pt>
                <c:pt idx="33">
                  <c:v>0.7098065630559659</c:v>
                </c:pt>
                <c:pt idx="34">
                  <c:v>0.65474640655899552</c:v>
                </c:pt>
                <c:pt idx="35">
                  <c:v>0.60155845982254064</c:v>
                </c:pt>
                <c:pt idx="36">
                  <c:v>0.55011648775772259</c:v>
                </c:pt>
                <c:pt idx="37">
                  <c:v>0.50030656556303654</c:v>
                </c:pt>
                <c:pt idx="38">
                  <c:v>0.45202555199225303</c:v>
                </c:pt>
                <c:pt idx="39">
                  <c:v>0.40517978786136666</c:v>
                </c:pt>
                <c:pt idx="40">
                  <c:v>0.35968398179721256</c:v>
                </c:pt>
                <c:pt idx="41">
                  <c:v>0.31546025237517261</c:v>
                </c:pt>
                <c:pt idx="42">
                  <c:v>0.27243730146694972</c:v>
                </c:pt>
                <c:pt idx="43">
                  <c:v>0.23054969814935106</c:v>
                </c:pt>
                <c:pt idx="44">
                  <c:v>0.18973725616075113</c:v>
                </c:pt>
                <c:pt idx="45">
                  <c:v>0.14994449082432404</c:v>
                </c:pt>
                <c:pt idx="46">
                  <c:v>0.11112014373415177</c:v>
                </c:pt>
                <c:pt idx="47">
                  <c:v>7.3216765435352008E-2</c:v>
                </c:pt>
                <c:pt idx="48">
                  <c:v>3.6190347912450377E-2</c:v>
                </c:pt>
                <c:pt idx="49">
                  <c:v>0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Sheet3!$S$17:$S$66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Sheet3!$V$17:$V$66</c:f>
              <c:numCache>
                <c:formatCode>0.000</c:formatCode>
                <c:ptCount val="50"/>
                <c:pt idx="0">
                  <c:v>33.586710651027857</c:v>
                </c:pt>
                <c:pt idx="1">
                  <c:v>28.82485301368331</c:v>
                </c:pt>
                <c:pt idx="2">
                  <c:v>25.649415959669131</c:v>
                </c:pt>
                <c:pt idx="3">
                  <c:v>23.266946617519107</c:v>
                </c:pt>
                <c:pt idx="4">
                  <c:v>21.360076692167539</c:v>
                </c:pt>
                <c:pt idx="5">
                  <c:v>19.770134970257622</c:v>
                </c:pt>
                <c:pt idx="6">
                  <c:v>18.406464722614754</c:v>
                </c:pt>
                <c:pt idx="7">
                  <c:v>17.212417310560035</c:v>
                </c:pt>
                <c:pt idx="8">
                  <c:v>16.150237866163693</c:v>
                </c:pt>
                <c:pt idx="9">
                  <c:v>15.193507825925726</c:v>
                </c:pt>
                <c:pt idx="10">
                  <c:v>14.323022432148189</c:v>
                </c:pt>
                <c:pt idx="11">
                  <c:v>13.524385756971135</c:v>
                </c:pt>
                <c:pt idx="12">
                  <c:v>12.786530585171933</c:v>
                </c:pt>
                <c:pt idx="13">
                  <c:v>12.100766823585788</c:v>
                </c:pt>
                <c:pt idx="14">
                  <c:v>11.460147057655346</c:v>
                </c:pt>
                <c:pt idx="15">
                  <c:v>10.859030350565579</c:v>
                </c:pt>
                <c:pt idx="16">
                  <c:v>10.292774337034645</c:v>
                </c:pt>
                <c:pt idx="17">
                  <c:v>9.7575128617429758</c:v>
                </c:pt>
                <c:pt idx="18">
                  <c:v>9.2499921586788627</c:v>
                </c:pt>
                <c:pt idx="19">
                  <c:v>8.7674480157980739</c:v>
                </c:pt>
                <c:pt idx="20">
                  <c:v>8.3075122186707873</c:v>
                </c:pt>
                <c:pt idx="21">
                  <c:v>7.868140289516405</c:v>
                </c:pt>
                <c:pt idx="22">
                  <c:v>7.4475549663264298</c:v>
                </c:pt>
                <c:pt idx="23">
                  <c:v>7.0442014860221649</c:v>
                </c:pt>
                <c:pt idx="24">
                  <c:v>6.6567118369964371</c:v>
                </c:pt>
                <c:pt idx="25">
                  <c:v>6.2838759091480201</c:v>
                </c:pt>
                <c:pt idx="26">
                  <c:v>5.9246180064638212</c:v>
                </c:pt>
                <c:pt idx="27">
                  <c:v>5.5779775708752721</c:v>
                </c:pt>
                <c:pt idx="28">
                  <c:v>5.2430932440433482</c:v>
                </c:pt>
                <c:pt idx="29">
                  <c:v>4.9191895976038396</c:v>
                </c:pt>
                <c:pt idx="30">
                  <c:v>4.6055660137071479</c:v>
                </c:pt>
                <c:pt idx="31">
                  <c:v>4.3015873111847096</c:v>
                </c:pt>
                <c:pt idx="32">
                  <c:v>4.0066757986652464</c:v>
                </c:pt>
                <c:pt idx="33">
                  <c:v>3.7203045017215315</c:v>
                </c:pt>
                <c:pt idx="34">
                  <c:v>3.4419913618494715</c:v>
                </c:pt>
                <c:pt idx="35">
                  <c:v>3.171294244522207</c:v>
                </c:pt>
                <c:pt idx="36">
                  <c:v>2.9078066244642673</c:v>
                </c:pt>
                <c:pt idx="37">
                  <c:v>2.6511538406764354</c:v>
                </c:pt>
                <c:pt idx="38">
                  <c:v>2.4009898331145774</c:v>
                </c:pt>
                <c:pt idx="39">
                  <c:v>2.1569942884136903</c:v>
                </c:pt>
                <c:pt idx="40">
                  <c:v>1.9188701345049177</c:v>
                </c:pt>
                <c:pt idx="41">
                  <c:v>1.6863413340492619</c:v>
                </c:pt>
                <c:pt idx="42">
                  <c:v>1.4591509348053633</c:v>
                </c:pt>
                <c:pt idx="43">
                  <c:v>1.2370593417469931</c:v>
                </c:pt>
                <c:pt idx="44">
                  <c:v>1.0198427812472204</c:v>
                </c:pt>
                <c:pt idx="45">
                  <c:v>0.80729193218714901</c:v>
                </c:pt>
                <c:pt idx="46">
                  <c:v>0.59921070261042186</c:v>
                </c:pt>
                <c:pt idx="47">
                  <c:v>0.39541513367822534</c:v>
                </c:pt>
                <c:pt idx="48">
                  <c:v>0.19573241529838317</c:v>
                </c:pt>
                <c:pt idx="49">
                  <c:v>0</c:v>
                </c:pt>
              </c:numCache>
            </c:numRef>
          </c:yVal>
          <c:smooth val="1"/>
        </c:ser>
        <c:ser>
          <c:idx val="3"/>
          <c:order val="3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Sheet3!$S$17:$S$66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Sheet3!$W$17:$W$66</c:f>
              <c:numCache>
                <c:formatCode>0.000</c:formatCode>
                <c:ptCount val="50"/>
                <c:pt idx="0">
                  <c:v>86.825071594848794</c:v>
                </c:pt>
                <c:pt idx="1">
                  <c:v>80.680181408095322</c:v>
                </c:pt>
                <c:pt idx="2">
                  <c:v>76.162504570061714</c:v>
                </c:pt>
                <c:pt idx="3">
                  <c:v>72.453972556407223</c:v>
                </c:pt>
                <c:pt idx="4">
                  <c:v>69.228972782014338</c:v>
                </c:pt>
                <c:pt idx="5">
                  <c:v>66.325916953656275</c:v>
                </c:pt>
                <c:pt idx="6">
                  <c:v>63.653403970424471</c:v>
                </c:pt>
                <c:pt idx="7">
                  <c:v>61.15503292377646</c:v>
                </c:pt>
                <c:pt idx="8">
                  <c:v>58.793767215146346</c:v>
                </c:pt>
                <c:pt idx="9">
                  <c:v>56.544119906473135</c:v>
                </c:pt>
                <c:pt idx="10">
                  <c:v>54.387894726669565</c:v>
                </c:pt>
                <c:pt idx="11">
                  <c:v>52.311705270561262</c:v>
                </c:pt>
                <c:pt idx="12">
                  <c:v>50.30545190585859</c:v>
                </c:pt>
                <c:pt idx="13">
                  <c:v>48.361346050313408</c:v>
                </c:pt>
                <c:pt idx="14">
                  <c:v>46.473262895411246</c:v>
                </c:pt>
                <c:pt idx="15">
                  <c:v>44.636299371772573</c:v>
                </c:pt>
                <c:pt idx="16">
                  <c:v>42.846464836791284</c:v>
                </c:pt>
                <c:pt idx="17">
                  <c:v>41.100460133045388</c:v>
                </c:pt>
                <c:pt idx="18">
                  <c:v>39.395516982006868</c:v>
                </c:pt>
                <c:pt idx="19">
                  <c:v>37.729279474107081</c:v>
                </c:pt>
                <c:pt idx="20">
                  <c:v>36.099715486464866</c:v>
                </c:pt>
                <c:pt idx="21">
                  <c:v>34.505049727102872</c:v>
                </c:pt>
                <c:pt idx="22">
                  <c:v>32.943712630422581</c:v>
                </c:pt>
                <c:pt idx="23">
                  <c:v>31.414301015470745</c:v>
                </c:pt>
                <c:pt idx="24">
                  <c:v>29.915547567603451</c:v>
                </c:pt>
                <c:pt idx="25">
                  <c:v>28.446297001141179</c:v>
                </c:pt>
                <c:pt idx="26">
                  <c:v>27.005487322437265</c:v>
                </c:pt>
                <c:pt idx="27">
                  <c:v>25.592135014687031</c:v>
                </c:pt>
                <c:pt idx="28">
                  <c:v>24.205323257135905</c:v>
                </c:pt>
                <c:pt idx="29">
                  <c:v>22.844192505057332</c:v>
                </c:pt>
                <c:pt idx="30">
                  <c:v>21.507932915334493</c:v>
                </c:pt>
                <c:pt idx="31">
                  <c:v>20.195778221113937</c:v>
                </c:pt>
                <c:pt idx="32">
                  <c:v>18.907000748582586</c:v>
                </c:pt>
                <c:pt idx="33">
                  <c:v>17.640907337088038</c:v>
                </c:pt>
                <c:pt idx="34">
                  <c:v>16.396835976050134</c:v>
                </c:pt>
                <c:pt idx="35">
                  <c:v>15.174153012370255</c:v>
                </c:pt>
                <c:pt idx="36">
                  <c:v>13.972250813242031</c:v>
                </c:pt>
                <c:pt idx="37">
                  <c:v>12.790545793557955</c:v>
                </c:pt>
                <c:pt idx="38">
                  <c:v>11.628476736095893</c:v>
                </c:pt>
                <c:pt idx="39">
                  <c:v>10.485503347569249</c:v>
                </c:pt>
                <c:pt idx="40">
                  <c:v>9.3611050053509697</c:v>
                </c:pt>
                <c:pt idx="41">
                  <c:v>8.2547796589347762</c:v>
                </c:pt>
                <c:pt idx="42">
                  <c:v>7.1660428575160289</c:v>
                </c:pt>
                <c:pt idx="43">
                  <c:v>6.0944268808743791</c:v>
                </c:pt>
                <c:pt idx="44">
                  <c:v>5.039479955342931</c:v>
                </c:pt>
                <c:pt idx="45">
                  <c:v>4.0007655403068609</c:v>
                </c:pt>
                <c:pt idx="46">
                  <c:v>2.9778616735843948</c:v>
                </c:pt>
                <c:pt idx="47">
                  <c:v>1.9703603663589697</c:v>
                </c:pt>
                <c:pt idx="48">
                  <c:v>0.97786704017767745</c:v>
                </c:pt>
                <c:pt idx="49">
                  <c:v>0</c:v>
                </c:pt>
              </c:numCache>
            </c:numRef>
          </c:yVal>
          <c:smooth val="1"/>
        </c:ser>
        <c:axId val="95565696"/>
        <c:axId val="74973184"/>
      </c:scatterChart>
      <c:valAx>
        <c:axId val="95565696"/>
        <c:scaling>
          <c:orientation val="minMax"/>
          <c:max val="0.5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/>
                  <a:t>Radius of the ground screen (r) [</a:t>
                </a:r>
                <a:r>
                  <a:rPr lang="el-GR" sz="1800" b="1" i="0" baseline="0"/>
                  <a:t>λ</a:t>
                </a:r>
                <a:r>
                  <a:rPr lang="en-US" sz="1800" b="1" i="0" baseline="0"/>
                  <a:t>]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 b="1" i="0" baseline="0">
                <a:latin typeface="Arial" pitchFamily="34" charset="0"/>
              </a:defRPr>
            </a:pPr>
            <a:endParaRPr lang="en-US"/>
          </a:p>
        </c:txPr>
        <c:crossAx val="74973184"/>
        <c:crossesAt val="1.0000000000000005E-2"/>
        <c:crossBetween val="midCat"/>
        <c:minorUnit val="2.5000000000000012E-2"/>
      </c:valAx>
      <c:valAx>
        <c:axId val="74973184"/>
        <c:scaling>
          <c:orientation val="minMax"/>
          <c:max val="60"/>
          <c:min val="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u="none" strike="noStrike" baseline="0">
                    <a:latin typeface="Arial" pitchFamily="34" charset="0"/>
                    <a:cs typeface="Arial" pitchFamily="34" charset="0"/>
                  </a:rPr>
                  <a:t>Rg with a ground screen of radius r [</a:t>
                </a:r>
                <a:r>
                  <a:rPr lang="el-GR" sz="1800" b="1" i="0" u="none" strike="noStrike" baseline="0">
                    <a:latin typeface="Calibri"/>
                    <a:cs typeface="Arial" pitchFamily="34" charset="0"/>
                  </a:rPr>
                  <a:t>Ω</a:t>
                </a:r>
                <a:r>
                  <a:rPr lang="en-US" sz="1800" b="1" i="0" u="none" strike="noStrike" baseline="0">
                    <a:latin typeface="Arial" pitchFamily="34" charset="0"/>
                    <a:cs typeface="Arial" pitchFamily="34" charset="0"/>
                  </a:rPr>
                  <a:t>]</a:t>
                </a:r>
                <a:endParaRPr lang="en-US" sz="1800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0" sourceLinked="0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5565696"/>
        <c:crosses val="autoZero"/>
        <c:crossBetween val="midCat"/>
        <c:minorUnit val="5"/>
      </c:valAx>
    </c:plotArea>
    <c:plotVisOnly val="1"/>
  </c:chart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9.2358539712771193E-2"/>
          <c:y val="1.3957301439785649E-2"/>
          <c:w val="0.87927612725169424"/>
          <c:h val="0.84226061728204393"/>
        </c:manualLayout>
      </c:layout>
      <c:scatterChart>
        <c:scatterStyle val="smoothMarker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Sheet3!$AL$17:$AL$66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Sheet3!$AM$17:$AM$66</c:f>
              <c:numCache>
                <c:formatCode>0.000</c:formatCode>
                <c:ptCount val="50"/>
                <c:pt idx="0">
                  <c:v>-9.0577305021262582</c:v>
                </c:pt>
                <c:pt idx="1">
                  <c:v>-7.0172618214200622</c:v>
                </c:pt>
                <c:pt idx="2">
                  <c:v>-5.6196592316630927</c:v>
                </c:pt>
                <c:pt idx="3">
                  <c:v>-4.6343616306783044</c:v>
                </c:pt>
                <c:pt idx="4">
                  <c:v>-3.9222091636131551</c:v>
                </c:pt>
                <c:pt idx="5">
                  <c:v>-3.3931124605449292</c:v>
                </c:pt>
                <c:pt idx="6">
                  <c:v>-2.9885999387600326</c:v>
                </c:pt>
                <c:pt idx="7">
                  <c:v>-2.6706446345125352</c:v>
                </c:pt>
                <c:pt idx="8">
                  <c:v>-2.4142454957403716</c:v>
                </c:pt>
                <c:pt idx="9">
                  <c:v>-2.2026774777083893</c:v>
                </c:pt>
                <c:pt idx="10">
                  <c:v>-2.0245188889539629</c:v>
                </c:pt>
                <c:pt idx="11">
                  <c:v>-1.8717993471489958</c:v>
                </c:pt>
                <c:pt idx="12">
                  <c:v>-1.7388371793754103</c:v>
                </c:pt>
                <c:pt idx="13">
                  <c:v>-1.621499155576414</c:v>
                </c:pt>
                <c:pt idx="14">
                  <c:v>-1.5167208097946556</c:v>
                </c:pt>
                <c:pt idx="15">
                  <c:v>-1.4221897257842264</c:v>
                </c:pt>
                <c:pt idx="16">
                  <c:v>-1.3361324320497987</c:v>
                </c:pt>
                <c:pt idx="17">
                  <c:v>-1.2571683492114123</c:v>
                </c:pt>
                <c:pt idx="18">
                  <c:v>-1.1842079175533029</c:v>
                </c:pt>
                <c:pt idx="19">
                  <c:v>-1.1163803511017727</c:v>
                </c:pt>
                <c:pt idx="20">
                  <c:v>-1.0529815976706527</c:v>
                </c:pt>
                <c:pt idx="21">
                  <c:v>-0.99343630329645494</c:v>
                </c:pt>
                <c:pt idx="22">
                  <c:v>-0.93726963148882336</c:v>
                </c:pt>
                <c:pt idx="23">
                  <c:v>-0.88408611715792629</c:v>
                </c:pt>
                <c:pt idx="24">
                  <c:v>-0.8335536100220633</c:v>
                </c:pt>
                <c:pt idx="25">
                  <c:v>-0.7853909468777911</c:v>
                </c:pt>
                <c:pt idx="26">
                  <c:v>-0.73935838835508194</c:v>
                </c:pt>
                <c:pt idx="27">
                  <c:v>-0.69525012806004227</c:v>
                </c:pt>
                <c:pt idx="28">
                  <c:v>-0.65288837154785462</c:v>
                </c:pt>
                <c:pt idx="29">
                  <c:v>-0.61211861614231855</c:v>
                </c:pt>
                <c:pt idx="30">
                  <c:v>-0.57280585784911753</c:v>
                </c:pt>
                <c:pt idx="31">
                  <c:v>-0.53483152025515235</c:v>
                </c:pt>
                <c:pt idx="32">
                  <c:v>-0.49809095030409528</c:v>
                </c:pt>
                <c:pt idx="33">
                  <c:v>-0.46249136261362706</c:v>
                </c:pt>
                <c:pt idx="34">
                  <c:v>-0.42795014130395814</c:v>
                </c:pt>
                <c:pt idx="35">
                  <c:v>-0.39439342875774874</c:v>
                </c:pt>
                <c:pt idx="36">
                  <c:v>-0.36175494617874271</c:v>
                </c:pt>
                <c:pt idx="37">
                  <c:v>-0.32997500257647372</c:v>
                </c:pt>
                <c:pt idx="38">
                  <c:v>-0.29899965782661225</c:v>
                </c:pt>
                <c:pt idx="39">
                  <c:v>-0.26878001242701316</c:v>
                </c:pt>
                <c:pt idx="40">
                  <c:v>-0.23927160199247607</c:v>
                </c:pt>
                <c:pt idx="41">
                  <c:v>-0.21043387877794931</c:v>
                </c:pt>
                <c:pt idx="42">
                  <c:v>-0.18222976586573097</c:v>
                </c:pt>
                <c:pt idx="43">
                  <c:v>-0.15462527230477338</c:v>
                </c:pt>
                <c:pt idx="44">
                  <c:v>-0.12758915960395367</c:v>
                </c:pt>
                <c:pt idx="45">
                  <c:v>-0.10109265167628356</c:v>
                </c:pt>
                <c:pt idx="46">
                  <c:v>-7.51091816957348E-2</c:v>
                </c:pt>
                <c:pt idx="47">
                  <c:v>-4.9614170434333041E-2</c:v>
                </c:pt>
                <c:pt idx="48">
                  <c:v>-2.4584831546144478E-2</c:v>
                </c:pt>
                <c:pt idx="49">
                  <c:v>0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Sheet3!$AL$17:$AL$66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Sheet3!$AN$17:$AN$66</c:f>
              <c:numCache>
                <c:formatCode>0.000</c:formatCode>
                <c:ptCount val="50"/>
                <c:pt idx="0">
                  <c:v>-5.2017286351396859</c:v>
                </c:pt>
                <c:pt idx="1">
                  <c:v>-4.3583602952077367</c:v>
                </c:pt>
                <c:pt idx="2">
                  <c:v>-3.7690150481619282</c:v>
                </c:pt>
                <c:pt idx="3">
                  <c:v>-3.3242835059739324</c:v>
                </c:pt>
                <c:pt idx="4">
                  <c:v>-2.9738565344037484</c:v>
                </c:pt>
                <c:pt idx="5">
                  <c:v>-2.6895345722509401</c:v>
                </c:pt>
                <c:pt idx="6">
                  <c:v>-2.4536471777987092</c:v>
                </c:pt>
                <c:pt idx="7">
                  <c:v>-2.2543386289515595</c:v>
                </c:pt>
                <c:pt idx="8">
                  <c:v>-2.0832900577751325</c:v>
                </c:pt>
                <c:pt idx="9">
                  <c:v>-1.9344782645654157</c:v>
                </c:pt>
                <c:pt idx="10">
                  <c:v>-1.8034386041765507</c:v>
                </c:pt>
                <c:pt idx="11">
                  <c:v>-1.6867992876277547</c:v>
                </c:pt>
                <c:pt idx="12">
                  <c:v>-1.5819736870759256</c:v>
                </c:pt>
                <c:pt idx="13">
                  <c:v>-1.4869502162771311</c:v>
                </c:pt>
                <c:pt idx="14">
                  <c:v>-1.4001452016086104</c:v>
                </c:pt>
                <c:pt idx="15">
                  <c:v>-1.3202978010783395</c:v>
                </c:pt>
                <c:pt idx="16">
                  <c:v>-1.246393722872438</c:v>
                </c:pt>
                <c:pt idx="17">
                  <c:v>-1.1776090747754142</c:v>
                </c:pt>
                <c:pt idx="18">
                  <c:v>-1.1132685215188345</c:v>
                </c:pt>
                <c:pt idx="19">
                  <c:v>-1.0528137561926312</c:v>
                </c:pt>
                <c:pt idx="20">
                  <c:v>-0.99577949926727438</c:v>
                </c:pt>
                <c:pt idx="21">
                  <c:v>-0.94177505298957453</c:v>
                </c:pt>
                <c:pt idx="22">
                  <c:v>-0.89046999763361334</c:v>
                </c:pt>
                <c:pt idx="23">
                  <c:v>-0.84158300514534123</c:v>
                </c:pt>
                <c:pt idx="24">
                  <c:v>-0.79487302009073169</c:v>
                </c:pt>
                <c:pt idx="25">
                  <c:v>-0.75013225349915047</c:v>
                </c:pt>
                <c:pt idx="26">
                  <c:v>-0.70718057618538099</c:v>
                </c:pt>
                <c:pt idx="27">
                  <c:v>-0.66586100068164655</c:v>
                </c:pt>
                <c:pt idx="28">
                  <c:v>-0.62603601615692273</c:v>
                </c:pt>
                <c:pt idx="29">
                  <c:v>-0.58758459637390426</c:v>
                </c:pt>
                <c:pt idx="30">
                  <c:v>-0.55039974225202382</c:v>
                </c:pt>
                <c:pt idx="31">
                  <c:v>-0.51438645180076703</c:v>
                </c:pt>
                <c:pt idx="32">
                  <c:v>-0.47946003379725372</c:v>
                </c:pt>
                <c:pt idx="33">
                  <c:v>-0.44554469957445081</c:v>
                </c:pt>
                <c:pt idx="34">
                  <c:v>-0.41257238108950689</c:v>
                </c:pt>
                <c:pt idx="35">
                  <c:v>-0.38048173409895591</c:v>
                </c:pt>
                <c:pt idx="36">
                  <c:v>-0.34921729354680958</c:v>
                </c:pt>
                <c:pt idx="37">
                  <c:v>-0.31872875474160317</c:v>
                </c:pt>
                <c:pt idx="38">
                  <c:v>-0.28897035898381984</c:v>
                </c:pt>
                <c:pt idx="39">
                  <c:v>-0.25990036632422764</c:v>
                </c:pt>
                <c:pt idx="40">
                  <c:v>-0.23148060132684956</c:v>
                </c:pt>
                <c:pt idx="41">
                  <c:v>-0.20367606026059723</c:v>
                </c:pt>
                <c:pt idx="42">
                  <c:v>-0.17645457019029059</c:v>
                </c:pt>
                <c:pt idx="43">
                  <c:v>-0.14978649208843339</c:v>
                </c:pt>
                <c:pt idx="44">
                  <c:v>-0.12364446142632714</c:v>
                </c:pt>
                <c:pt idx="45">
                  <c:v>-9.8003160791250266E-2</c:v>
                </c:pt>
                <c:pt idx="46">
                  <c:v>-7.2839119965884713E-2</c:v>
                </c:pt>
                <c:pt idx="47">
                  <c:v>-4.8130539635914814E-2</c:v>
                </c:pt>
                <c:pt idx="48">
                  <c:v>-2.3857135493295867E-2</c:v>
                </c:pt>
                <c:pt idx="49">
                  <c:v>0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Sheet3!$AL$17:$AL$66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Sheet3!$AO$17:$AO$66</c:f>
              <c:numCache>
                <c:formatCode>0.000</c:formatCode>
                <c:ptCount val="50"/>
                <c:pt idx="0">
                  <c:v>-2.8564276354949309</c:v>
                </c:pt>
                <c:pt idx="1">
                  <c:v>-2.5490377317783852</c:v>
                </c:pt>
                <c:pt idx="2">
                  <c:v>-2.3312565238730176</c:v>
                </c:pt>
                <c:pt idx="3">
                  <c:v>-2.1603751080238838</c:v>
                </c:pt>
                <c:pt idx="4">
                  <c:v>-2.018589994050382</c:v>
                </c:pt>
                <c:pt idx="5">
                  <c:v>-1.8967251861805232</c:v>
                </c:pt>
                <c:pt idx="6">
                  <c:v>-1.789408127903453</c:v>
                </c:pt>
                <c:pt idx="7">
                  <c:v>-1.6932117300040053</c:v>
                </c:pt>
                <c:pt idx="8">
                  <c:v>-1.6058106998226009</c:v>
                </c:pt>
                <c:pt idx="9">
                  <c:v>-1.5255519841472998</c:v>
                </c:pt>
                <c:pt idx="10">
                  <c:v>-1.4512167248242325</c:v>
                </c:pt>
                <c:pt idx="11">
                  <c:v>-1.3818794226835593</c:v>
                </c:pt>
                <c:pt idx="12">
                  <c:v>-1.3168201512541058</c:v>
                </c:pt>
                <c:pt idx="13">
                  <c:v>-1.2554674555731675</c:v>
                </c:pt>
                <c:pt idx="14">
                  <c:v>-1.1973598689695695</c:v>
                </c:pt>
                <c:pt idx="15">
                  <c:v>-1.1421191874986116</c:v>
                </c:pt>
                <c:pt idx="16">
                  <c:v>-1.0894314265961684</c:v>
                </c:pt>
                <c:pt idx="17">
                  <c:v>-1.0390329463497245</c:v>
                </c:pt>
                <c:pt idx="18">
                  <c:v>-0.99070014398001982</c:v>
                </c:pt>
                <c:pt idx="19">
                  <c:v>-0.94424166397737852</c:v>
                </c:pt>
                <c:pt idx="20">
                  <c:v>-0.89949242063635881</c:v>
                </c:pt>
                <c:pt idx="21">
                  <c:v>-0.85630894847060113</c:v>
                </c:pt>
                <c:pt idx="22">
                  <c:v>-0.81456574098372581</c:v>
                </c:pt>
                <c:pt idx="23">
                  <c:v>-0.7741523356059864</c:v>
                </c:pt>
                <c:pt idx="24">
                  <c:v>-0.73497096923942562</c:v>
                </c:pt>
                <c:pt idx="25">
                  <c:v>-0.69693467528736996</c:v>
                </c:pt>
                <c:pt idx="26">
                  <c:v>-0.65996572592790226</c:v>
                </c:pt>
                <c:pt idx="27">
                  <c:v>-0.62399434702530454</c:v>
                </c:pt>
                <c:pt idx="28">
                  <c:v>-0.58895765029126323</c:v>
                </c:pt>
                <c:pt idx="29">
                  <c:v>-0.55479874000764073</c:v>
                </c:pt>
                <c:pt idx="30">
                  <c:v>-0.52146596109821841</c:v>
                </c:pt>
                <c:pt idx="31">
                  <c:v>-0.48891226248177</c:v>
                </c:pt>
                <c:pt idx="32">
                  <c:v>-0.45709465507954938</c:v>
                </c:pt>
                <c:pt idx="33">
                  <c:v>-0.42597374803105109</c:v>
                </c:pt>
                <c:pt idx="34">
                  <c:v>-0.39551334991202125</c:v>
                </c:pt>
                <c:pt idx="35">
                  <c:v>-0.36568012427963209</c:v>
                </c:pt>
                <c:pt idx="36">
                  <c:v>-0.33644329086150615</c:v>
                </c:pt>
                <c:pt idx="37">
                  <c:v>-0.30777436528369484</c:v>
                </c:pt>
                <c:pt idx="38">
                  <c:v>-0.27964693149171982</c:v>
                </c:pt>
                <c:pt idx="39">
                  <c:v>-0.25203644202931935</c:v>
                </c:pt>
                <c:pt idx="40">
                  <c:v>-0.22492004215531347</c:v>
                </c:pt>
                <c:pt idx="41">
                  <c:v>-0.19827641444127087</c:v>
                </c:pt>
                <c:pt idx="42">
                  <c:v>-0.17208564103305984</c:v>
                </c:pt>
                <c:pt idx="43">
                  <c:v>-0.14632908120266203</c:v>
                </c:pt>
                <c:pt idx="44">
                  <c:v>-0.12098926218176777</c:v>
                </c:pt>
                <c:pt idx="45">
                  <c:v>-9.6049781571154846E-2</c:v>
                </c:pt>
                <c:pt idx="46">
                  <c:v>-7.1495219871113028E-2</c:v>
                </c:pt>
                <c:pt idx="47">
                  <c:v>-4.7311061888101261E-2</c:v>
                </c:pt>
                <c:pt idx="48">
                  <c:v>-2.3483625948710653E-2</c:v>
                </c:pt>
                <c:pt idx="49">
                  <c:v>0</c:v>
                </c:pt>
              </c:numCache>
            </c:numRef>
          </c:yVal>
          <c:smooth val="1"/>
        </c:ser>
        <c:ser>
          <c:idx val="3"/>
          <c:order val="3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Sheet3!$AL$17:$AL$66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</c:numCache>
            </c:numRef>
          </c:xVal>
          <c:yVal>
            <c:numRef>
              <c:f>Sheet3!$AP$17:$AP$66</c:f>
              <c:numCache>
                <c:formatCode>0.000</c:formatCode>
                <c:ptCount val="50"/>
                <c:pt idx="0">
                  <c:v>-1.3705244244460428</c:v>
                </c:pt>
                <c:pt idx="1">
                  <c:v>-1.2865353445085059</c:v>
                </c:pt>
                <c:pt idx="2">
                  <c:v>-1.2237343754208538</c:v>
                </c:pt>
                <c:pt idx="3">
                  <c:v>-1.1714939806471929</c:v>
                </c:pt>
                <c:pt idx="4">
                  <c:v>-1.1255483730122902</c:v>
                </c:pt>
                <c:pt idx="5">
                  <c:v>-1.0837695432360339</c:v>
                </c:pt>
                <c:pt idx="6">
                  <c:v>-1.0449499610661908</c:v>
                </c:pt>
                <c:pt idx="7">
                  <c:v>-1.0083433571165883</c:v>
                </c:pt>
                <c:pt idx="8">
                  <c:v>-0.97345970123480807</c:v>
                </c:pt>
                <c:pt idx="9">
                  <c:v>-0.93996233109744032</c:v>
                </c:pt>
                <c:pt idx="10">
                  <c:v>-0.90761169220653048</c:v>
                </c:pt>
                <c:pt idx="11">
                  <c:v>-0.87623246219201356</c:v>
                </c:pt>
                <c:pt idx="12">
                  <c:v>-0.84569330489683792</c:v>
                </c:pt>
                <c:pt idx="13">
                  <c:v>-0.81589386152184717</c:v>
                </c:pt>
                <c:pt idx="14">
                  <c:v>-0.78675609499562427</c:v>
                </c:pt>
                <c:pt idx="15">
                  <c:v>-0.75821836120530717</c:v>
                </c:pt>
                <c:pt idx="16">
                  <c:v>-0.73023124793321081</c:v>
                </c:pt>
                <c:pt idx="17">
                  <c:v>-0.70275459381123506</c:v>
                </c:pt>
                <c:pt idx="18">
                  <c:v>-0.67575531512446285</c:v>
                </c:pt>
                <c:pt idx="19">
                  <c:v>-0.64920579789228172</c:v>
                </c:pt>
                <c:pt idx="20">
                  <c:v>-0.62308269307025155</c:v>
                </c:pt>
                <c:pt idx="21">
                  <c:v>-0.5973660040194344</c:v>
                </c:pt>
                <c:pt idx="22">
                  <c:v>-0.5720383889421865</c:v>
                </c:pt>
                <c:pt idx="23">
                  <c:v>-0.54708462341994402</c:v>
                </c:pt>
                <c:pt idx="24">
                  <c:v>-0.52249118349591195</c:v>
                </c:pt>
                <c:pt idx="25">
                  <c:v>-0.49824592038020177</c:v>
                </c:pt>
                <c:pt idx="26">
                  <c:v>-0.47433780536581494</c:v>
                </c:pt>
                <c:pt idx="27">
                  <c:v>-0.45075672892822877</c:v>
                </c:pt>
                <c:pt idx="28">
                  <c:v>-0.42749334189385785</c:v>
                </c:pt>
                <c:pt idx="29">
                  <c:v>-0.40453892944075975</c:v>
                </c:pt>
                <c:pt idx="30">
                  <c:v>-0.3818853108356971</c:v>
                </c:pt>
                <c:pt idx="31">
                  <c:v>-0.35952475941994311</c:v>
                </c:pt>
                <c:pt idx="32">
                  <c:v>-0.33744993857542205</c:v>
                </c:pt>
                <c:pt idx="33">
                  <c:v>-0.31565385033441606</c:v>
                </c:pt>
                <c:pt idx="34">
                  <c:v>-0.29412979401317563</c:v>
                </c:pt>
                <c:pt idx="35">
                  <c:v>-0.27287133280520703</c:v>
                </c:pt>
                <c:pt idx="36">
                  <c:v>-0.25187226670271179</c:v>
                </c:pt>
                <c:pt idx="37">
                  <c:v>-0.23112661045334193</c:v>
                </c:pt>
                <c:pt idx="38">
                  <c:v>-0.21062857552576703</c:v>
                </c:pt>
                <c:pt idx="39">
                  <c:v>-0.19037255526769079</c:v>
                </c:pt>
                <c:pt idx="40">
                  <c:v>-0.17035311260634772</c:v>
                </c:pt>
                <c:pt idx="41">
                  <c:v>-0.15056496977358422</c:v>
                </c:pt>
                <c:pt idx="42">
                  <c:v>-0.13100299964274117</c:v>
                </c:pt>
                <c:pt idx="43">
                  <c:v>-0.11166221834830639</c:v>
                </c:pt>
                <c:pt idx="44">
                  <c:v>-9.2537778926209416E-2</c:v>
                </c:pt>
                <c:pt idx="45">
                  <c:v>-7.3624965766053957E-2</c:v>
                </c:pt>
                <c:pt idx="46">
                  <c:v>-5.4919189709327534E-2</c:v>
                </c:pt>
                <c:pt idx="47">
                  <c:v>-3.6415983661828695E-2</c:v>
                </c:pt>
                <c:pt idx="48">
                  <c:v>-1.8110998615913188E-2</c:v>
                </c:pt>
                <c:pt idx="49">
                  <c:v>0</c:v>
                </c:pt>
              </c:numCache>
            </c:numRef>
          </c:yVal>
          <c:smooth val="1"/>
        </c:ser>
        <c:axId val="75827072"/>
        <c:axId val="75841536"/>
      </c:scatterChart>
      <c:valAx>
        <c:axId val="75827072"/>
        <c:scaling>
          <c:orientation val="minMax"/>
          <c:max val="0.5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/>
                  <a:t>Radius of the ground screen (r) [</a:t>
                </a:r>
                <a:r>
                  <a:rPr lang="el-GR" sz="1800" b="1" i="0" baseline="0"/>
                  <a:t>λ</a:t>
                </a:r>
                <a:r>
                  <a:rPr lang="en-US" sz="1800" b="1" i="0" baseline="0"/>
                  <a:t>]</a:t>
                </a:r>
              </a:p>
            </c:rich>
          </c:tx>
          <c:layout/>
        </c:title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 b="1" i="0" baseline="0">
                <a:latin typeface="Arial" pitchFamily="34" charset="0"/>
              </a:defRPr>
            </a:pPr>
            <a:endParaRPr lang="en-US"/>
          </a:p>
        </c:txPr>
        <c:crossAx val="75841536"/>
        <c:crossesAt val="-9"/>
        <c:crossBetween val="midCat"/>
        <c:majorUnit val="0.05"/>
        <c:minorUnit val="2.5000000000000012E-2"/>
      </c:valAx>
      <c:valAx>
        <c:axId val="75841536"/>
        <c:scaling>
          <c:orientation val="minMax"/>
          <c:min val="-9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/>
                  <a:t>Efficiency [dB] </a:t>
                </a:r>
              </a:p>
            </c:rich>
          </c:tx>
          <c:layout/>
        </c:title>
        <c:numFmt formatCode="0" sourceLinked="0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 b="1" i="0" baseline="0">
                <a:latin typeface="Arial" pitchFamily="34" charset="0"/>
              </a:defRPr>
            </a:pPr>
            <a:endParaRPr lang="en-US"/>
          </a:p>
        </c:txPr>
        <c:crossAx val="75827072"/>
        <c:crosses val="autoZero"/>
        <c:crossBetween val="midCat"/>
      </c:valAx>
    </c:plotArea>
    <c:plotVisOnly val="1"/>
  </c:chart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0"/>
          <c:order val="0"/>
          <c:spPr>
            <a:ln>
              <a:solidFill>
                <a:prstClr val="black"/>
              </a:solidFill>
            </a:ln>
          </c:spPr>
          <c:marker>
            <c:symbol val="circle"/>
            <c:size val="6"/>
            <c:spPr>
              <a:solidFill>
                <a:schemeClr val="tx1"/>
              </a:solidFill>
            </c:spPr>
          </c:marker>
          <c:xVal>
            <c:numRef>
              <c:f>Sheet3!$Y$18:$Y$23</c:f>
              <c:numCache>
                <c:formatCode>General</c:formatCode>
                <c:ptCount val="6"/>
                <c:pt idx="0">
                  <c:v>1.8</c:v>
                </c:pt>
                <c:pt idx="1">
                  <c:v>3.5</c:v>
                </c:pt>
                <c:pt idx="2">
                  <c:v>7</c:v>
                </c:pt>
                <c:pt idx="3">
                  <c:v>14</c:v>
                </c:pt>
                <c:pt idx="4">
                  <c:v>21</c:v>
                </c:pt>
                <c:pt idx="5">
                  <c:v>28</c:v>
                </c:pt>
              </c:numCache>
            </c:numRef>
          </c:xVal>
          <c:yVal>
            <c:numRef>
              <c:f>Sheet3!$Z$18:$Z$23</c:f>
              <c:numCache>
                <c:formatCode>General</c:formatCode>
                <c:ptCount val="6"/>
                <c:pt idx="0">
                  <c:v>14.634215384881786</c:v>
                </c:pt>
                <c:pt idx="1">
                  <c:v>21.09867341501111</c:v>
                </c:pt>
                <c:pt idx="2">
                  <c:v>28.75295611676097</c:v>
                </c:pt>
                <c:pt idx="3">
                  <c:v>33.979946195304869</c:v>
                </c:pt>
                <c:pt idx="4">
                  <c:v>35.46021901402564</c:v>
                </c:pt>
                <c:pt idx="5">
                  <c:v>36.042518681440242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prstClr val="black"/>
              </a:solidFill>
            </a:ln>
          </c:spPr>
          <c:marker>
            <c:symbol val="circle"/>
            <c:size val="6"/>
            <c:spPr>
              <a:solidFill>
                <a:sysClr val="windowText" lastClr="000000"/>
              </a:solidFill>
            </c:spPr>
          </c:marker>
          <c:xVal>
            <c:numRef>
              <c:f>Sheet3!$Y$18:$Y$23</c:f>
              <c:numCache>
                <c:formatCode>General</c:formatCode>
                <c:ptCount val="6"/>
                <c:pt idx="0">
                  <c:v>1.8</c:v>
                </c:pt>
                <c:pt idx="1">
                  <c:v>3.5</c:v>
                </c:pt>
                <c:pt idx="2">
                  <c:v>7</c:v>
                </c:pt>
                <c:pt idx="3">
                  <c:v>14</c:v>
                </c:pt>
                <c:pt idx="4">
                  <c:v>21</c:v>
                </c:pt>
                <c:pt idx="5">
                  <c:v>28</c:v>
                </c:pt>
              </c:numCache>
            </c:numRef>
          </c:xVal>
          <c:yVal>
            <c:numRef>
              <c:f>Sheet3!$AA$18:$AA$23</c:f>
              <c:numCache>
                <c:formatCode>General</c:formatCode>
                <c:ptCount val="6"/>
                <c:pt idx="0">
                  <c:v>9.2195248175747508</c:v>
                </c:pt>
                <c:pt idx="1">
                  <c:v>13.292121369275595</c:v>
                </c:pt>
                <c:pt idx="2">
                  <c:v>18.114322803545448</c:v>
                </c:pt>
                <c:pt idx="3">
                  <c:v>21.407536957012599</c:v>
                </c:pt>
                <c:pt idx="4">
                  <c:v>22.339838897691585</c:v>
                </c:pt>
                <c:pt idx="5">
                  <c:v>22.706645076382507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prstClr val="black"/>
              </a:solidFill>
            </a:ln>
          </c:spPr>
          <c:marker>
            <c:symbol val="circle"/>
            <c:size val="6"/>
            <c:spPr>
              <a:solidFill>
                <a:sysClr val="windowText" lastClr="000000"/>
              </a:solidFill>
            </c:spPr>
          </c:marker>
          <c:xVal>
            <c:numRef>
              <c:f>Sheet3!$Y$18:$Y$23</c:f>
              <c:numCache>
                <c:formatCode>General</c:formatCode>
                <c:ptCount val="6"/>
                <c:pt idx="0">
                  <c:v>1.8</c:v>
                </c:pt>
                <c:pt idx="1">
                  <c:v>3.5</c:v>
                </c:pt>
                <c:pt idx="2">
                  <c:v>7</c:v>
                </c:pt>
                <c:pt idx="3">
                  <c:v>14</c:v>
                </c:pt>
                <c:pt idx="4">
                  <c:v>21</c:v>
                </c:pt>
                <c:pt idx="5">
                  <c:v>28</c:v>
                </c:pt>
              </c:numCache>
            </c:numRef>
          </c:xVal>
          <c:yVal>
            <c:numRef>
              <c:f>Sheet3!$AB$18:$AB$23</c:f>
              <c:numCache>
                <c:formatCode>General</c:formatCode>
                <c:ptCount val="6"/>
                <c:pt idx="0">
                  <c:v>4.7765191942837886</c:v>
                </c:pt>
                <c:pt idx="1">
                  <c:v>6.8864808577018852</c:v>
                </c:pt>
                <c:pt idx="2">
                  <c:v>9.3848132042523389</c:v>
                </c:pt>
                <c:pt idx="3">
                  <c:v>11.091108304195476</c:v>
                </c:pt>
                <c:pt idx="4">
                  <c:v>11.573967100132473</c:v>
                </c:pt>
                <c:pt idx="5">
                  <c:v>11.763968923186747</c:v>
                </c:pt>
              </c:numCache>
            </c:numRef>
          </c:yVal>
          <c:smooth val="1"/>
        </c:ser>
        <c:ser>
          <c:idx val="3"/>
          <c:order val="3"/>
          <c:spPr>
            <a:ln>
              <a:solidFill>
                <a:prstClr val="black"/>
              </a:solidFill>
            </a:ln>
          </c:spPr>
          <c:marker>
            <c:symbol val="circle"/>
            <c:size val="6"/>
            <c:spPr>
              <a:solidFill>
                <a:sysClr val="windowText" lastClr="000000"/>
              </a:solidFill>
            </c:spPr>
          </c:marker>
          <c:xVal>
            <c:numRef>
              <c:f>Sheet3!$Y$18:$Y$23</c:f>
              <c:numCache>
                <c:formatCode>General</c:formatCode>
                <c:ptCount val="6"/>
                <c:pt idx="0">
                  <c:v>1.8</c:v>
                </c:pt>
                <c:pt idx="1">
                  <c:v>3.5</c:v>
                </c:pt>
                <c:pt idx="2">
                  <c:v>7</c:v>
                </c:pt>
                <c:pt idx="3">
                  <c:v>14</c:v>
                </c:pt>
                <c:pt idx="4">
                  <c:v>21</c:v>
                </c:pt>
                <c:pt idx="5">
                  <c:v>28</c:v>
                </c:pt>
              </c:numCache>
            </c:numRef>
          </c:xVal>
          <c:yVal>
            <c:numRef>
              <c:f>Sheet3!$AC$18:$AC$23</c:f>
              <c:numCache>
                <c:formatCode>General</c:formatCode>
                <c:ptCount val="6"/>
                <c:pt idx="0">
                  <c:v>1.9655568781100921</c:v>
                </c:pt>
                <c:pt idx="1">
                  <c:v>2.833814816439546</c:v>
                </c:pt>
                <c:pt idx="2">
                  <c:v>3.8618912550650069</c:v>
                </c:pt>
                <c:pt idx="3">
                  <c:v>4.5640683389755115</c:v>
                </c:pt>
                <c:pt idx="4">
                  <c:v>4.7627294848552006</c:v>
                </c:pt>
                <c:pt idx="5">
                  <c:v>4.8409081616127825</c:v>
                </c:pt>
              </c:numCache>
            </c:numRef>
          </c:yVal>
          <c:smooth val="1"/>
        </c:ser>
        <c:axId val="75851648"/>
        <c:axId val="106426752"/>
      </c:scatterChart>
      <c:valAx>
        <c:axId val="75851648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aseline="0">
                    <a:latin typeface="Arial" pitchFamily="34" charset="0"/>
                  </a:rPr>
                  <a:t>Frequency  [MHz]</a:t>
                </a:r>
              </a:p>
            </c:rich>
          </c:tx>
          <c:layout/>
        </c:title>
        <c:numFmt formatCode="General" sourceLinked="1"/>
        <c:tickLblPos val="nextTo"/>
        <c:spPr>
          <a:ln w="25400">
            <a:solidFill>
              <a:prstClr val="black"/>
            </a:solidFill>
          </a:ln>
        </c:spPr>
        <c:txPr>
          <a:bodyPr/>
          <a:lstStyle/>
          <a:p>
            <a:pPr>
              <a:defRPr sz="1200" b="1" i="0" baseline="0">
                <a:latin typeface="Arial" pitchFamily="34" charset="0"/>
              </a:defRPr>
            </a:pPr>
            <a:endParaRPr lang="en-US"/>
          </a:p>
        </c:txPr>
        <c:crossAx val="106426752"/>
        <c:crosses val="autoZero"/>
        <c:crossBetween val="midCat"/>
      </c:valAx>
      <c:valAx>
        <c:axId val="106426752"/>
        <c:scaling>
          <c:orientation val="minMax"/>
          <c:max val="4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 baseline="0">
                    <a:latin typeface="Arial" pitchFamily="34" charset="0"/>
                  </a:defRPr>
                </a:pPr>
                <a:r>
                  <a:rPr lang="en-US" sz="1800" b="1" i="0" baseline="0">
                    <a:latin typeface="Arial" pitchFamily="34" charset="0"/>
                  </a:rPr>
                  <a:t>Rg with a ground screen of radius r [Ohms]</a:t>
                </a:r>
              </a:p>
            </c:rich>
          </c:tx>
          <c:layout>
            <c:manualLayout>
              <c:xMode val="edge"/>
              <c:yMode val="edge"/>
              <c:x val="1.9066666466491692E-2"/>
              <c:y val="7.827469654388737E-2"/>
            </c:manualLayout>
          </c:layout>
        </c:title>
        <c:numFmt formatCode="General" sourceLinked="1"/>
        <c:tickLblPos val="nextTo"/>
        <c:spPr>
          <a:ln w="25400">
            <a:solidFill>
              <a:prstClr val="black"/>
            </a:solidFill>
          </a:ln>
        </c:spPr>
        <c:txPr>
          <a:bodyPr/>
          <a:lstStyle/>
          <a:p>
            <a:pPr>
              <a:defRPr sz="1200" b="1" i="0" baseline="0">
                <a:latin typeface="Arial" pitchFamily="34" charset="0"/>
              </a:defRPr>
            </a:pPr>
            <a:endParaRPr lang="en-US"/>
          </a:p>
        </c:txPr>
        <c:crossAx val="75851648"/>
        <c:crosses val="autoZero"/>
        <c:crossBetween val="midCat"/>
      </c:valAx>
    </c:plotArea>
    <c:plotVisOnly val="1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1.bin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pageSetup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pageSetup orientation="portrait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8" workbookViewId="0" zoomToFit="1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8" workbookViewId="0" zoomToFit="1"/>
  </sheetViews>
  <pageMargins left="0.7" right="0.7" top="0.75" bottom="0.75" header="0.3" footer="0.3"/>
  <pageSetup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pageSetup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pageSetup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pageSetup orientation="portrait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pageSetup orientation="portrait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-23091"/>
    <xdr:ext cx="8659091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0.86822</cdr:x>
      <cdr:y>0.22535</cdr:y>
    </cdr:from>
    <cdr:to>
      <cdr:x>0.96428</cdr:x>
      <cdr:y>0.29334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17996" y="1415346"/>
          <a:ext cx="831792" cy="42702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h=0.05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Io=39.7 A</a:t>
          </a:r>
        </a:p>
      </cdr:txBody>
    </cdr:sp>
  </cdr:relSizeAnchor>
  <cdr:relSizeAnchor xmlns:cdr="http://schemas.openxmlformats.org/drawingml/2006/chartDrawing">
    <cdr:from>
      <cdr:x>0.87791</cdr:x>
      <cdr:y>0.40819</cdr:y>
    </cdr:from>
    <cdr:to>
      <cdr:x>0.96747</cdr:x>
      <cdr:y>0.47554</cdr:y>
    </cdr:to>
    <cdr:sp macro="" textlink="">
      <cdr:nvSpPr>
        <cdr:cNvPr id="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01903" y="2563714"/>
          <a:ext cx="775508" cy="42300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h=0.125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Io=15.1 A</a:t>
          </a:r>
        </a:p>
      </cdr:txBody>
    </cdr:sp>
  </cdr:relSizeAnchor>
  <cdr:relSizeAnchor xmlns:cdr="http://schemas.openxmlformats.org/drawingml/2006/chartDrawing">
    <cdr:from>
      <cdr:x>0.87156</cdr:x>
      <cdr:y>0.53233</cdr:y>
    </cdr:from>
    <cdr:to>
      <cdr:x>0.96508</cdr:x>
      <cdr:y>0.60519</cdr:y>
    </cdr:to>
    <cdr:sp macro="" textlink="">
      <cdr:nvSpPr>
        <cdr:cNvPr id="5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46888" y="3343432"/>
          <a:ext cx="809798" cy="45761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h=0.25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Io=6.45 A</a:t>
          </a:r>
        </a:p>
      </cdr:txBody>
    </cdr:sp>
  </cdr:relSizeAnchor>
  <cdr:relSizeAnchor xmlns:cdr="http://schemas.openxmlformats.org/drawingml/2006/chartDrawing">
    <cdr:from>
      <cdr:x>0.84711</cdr:x>
      <cdr:y>0.20098</cdr:y>
    </cdr:from>
    <cdr:to>
      <cdr:x>0.88129</cdr:x>
      <cdr:y>0.24223</cdr:y>
    </cdr:to>
    <cdr:sp macro="" textlink="">
      <cdr:nvSpPr>
        <cdr:cNvPr id="6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7335212" y="1262304"/>
          <a:ext cx="295968" cy="25908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0.84533</cdr:x>
      <cdr:y>0.38358</cdr:y>
    </cdr:from>
    <cdr:to>
      <cdr:x>0.88346</cdr:x>
      <cdr:y>0.42396</cdr:y>
    </cdr:to>
    <cdr:sp macro="" textlink="">
      <cdr:nvSpPr>
        <cdr:cNvPr id="7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7319818" y="2409152"/>
          <a:ext cx="330152" cy="2535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0.848</cdr:x>
      <cdr:y>0.52206</cdr:y>
    </cdr:from>
    <cdr:to>
      <cdr:x>0.88235</cdr:x>
      <cdr:y>0.56028</cdr:y>
    </cdr:to>
    <cdr:sp macro="" textlink="">
      <cdr:nvSpPr>
        <cdr:cNvPr id="8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7342909" y="3278909"/>
          <a:ext cx="297430" cy="2400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0.86925</cdr:x>
      <cdr:y>0.67543</cdr:y>
    </cdr:from>
    <cdr:to>
      <cdr:x>0.95956</cdr:x>
      <cdr:y>0.73563</cdr:y>
    </cdr:to>
    <cdr:sp macro="" textlink="">
      <cdr:nvSpPr>
        <cdr:cNvPr id="9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26886" y="4242207"/>
          <a:ext cx="782003" cy="3781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h=0.375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Io=2.53 A</a:t>
          </a:r>
        </a:p>
      </cdr:txBody>
    </cdr:sp>
  </cdr:relSizeAnchor>
  <cdr:relSizeAnchor xmlns:cdr="http://schemas.openxmlformats.org/drawingml/2006/chartDrawing">
    <cdr:from>
      <cdr:x>0.848</cdr:x>
      <cdr:y>0.65809</cdr:y>
    </cdr:from>
    <cdr:to>
      <cdr:x>0.87591</cdr:x>
      <cdr:y>0.69258</cdr:y>
    </cdr:to>
    <cdr:sp macro="" textlink="">
      <cdr:nvSpPr>
        <cdr:cNvPr id="10" name="Straight Arrow Connector 9"/>
        <cdr:cNvSpPr/>
      </cdr:nvSpPr>
      <cdr:spPr bwMode="auto">
        <a:xfrm xmlns:a="http://schemas.openxmlformats.org/drawingml/2006/main" rot="5400000" flipH="1">
          <a:off x="7355436" y="4120744"/>
          <a:ext cx="216630" cy="241685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0.60711</cdr:x>
      <cdr:y>0.05025</cdr:y>
    </cdr:from>
    <cdr:to>
      <cdr:x>0.94751</cdr:x>
      <cdr:y>0.0915</cdr:y>
    </cdr:to>
    <cdr:sp macro="" textlink="">
      <cdr:nvSpPr>
        <cdr:cNvPr id="1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7021" y="315591"/>
          <a:ext cx="2947554" cy="25908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3.5 MHz, 0.005/13 ground, Pr=1500W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-7697" y="23091"/>
    <xdr:ext cx="8659091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0.75856</cdr:x>
      <cdr:y>0.77574</cdr:y>
    </cdr:from>
    <cdr:to>
      <cdr:x>0.97315</cdr:x>
      <cdr:y>0.84018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68421" y="4872182"/>
          <a:ext cx="1858154" cy="40473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f=3.5 MHz, Pr=1500 W</a:t>
          </a:r>
        </a:p>
      </cdr:txBody>
    </cdr:sp>
  </cdr:relSizeAnchor>
  <cdr:relSizeAnchor xmlns:cdr="http://schemas.openxmlformats.org/drawingml/2006/chartDrawing">
    <cdr:from>
      <cdr:x>0.54822</cdr:x>
      <cdr:y>0.16162</cdr:y>
    </cdr:from>
    <cdr:to>
      <cdr:x>0.64428</cdr:x>
      <cdr:y>0.22961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7067" y="1015090"/>
          <a:ext cx="831792" cy="42702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h=0.05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Io=39.7 A</a:t>
          </a:r>
        </a:p>
      </cdr:txBody>
    </cdr:sp>
  </cdr:relSizeAnchor>
  <cdr:relSizeAnchor xmlns:cdr="http://schemas.openxmlformats.org/drawingml/2006/chartDrawing">
    <cdr:from>
      <cdr:x>0.58889</cdr:x>
      <cdr:y>0.51027</cdr:y>
    </cdr:from>
    <cdr:to>
      <cdr:x>0.68241</cdr:x>
      <cdr:y>0.58313</cdr:y>
    </cdr:to>
    <cdr:sp macro="" textlink="">
      <cdr:nvSpPr>
        <cdr:cNvPr id="5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9252" y="3204886"/>
          <a:ext cx="809798" cy="45761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h=0.25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Io=6.45 A</a:t>
          </a:r>
        </a:p>
      </cdr:txBody>
    </cdr:sp>
  </cdr:relSizeAnchor>
  <cdr:relSizeAnchor xmlns:cdr="http://schemas.openxmlformats.org/drawingml/2006/chartDrawing">
    <cdr:from>
      <cdr:x>0.53156</cdr:x>
      <cdr:y>0.18382</cdr:y>
    </cdr:from>
    <cdr:to>
      <cdr:x>0.56356</cdr:x>
      <cdr:y>0.18627</cdr:y>
    </cdr:to>
    <cdr:sp macro="" textlink="">
      <cdr:nvSpPr>
        <cdr:cNvPr id="6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02787" y="1154545"/>
          <a:ext cx="277091" cy="153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0.57244</cdr:x>
      <cdr:y>0.53431</cdr:y>
    </cdr:from>
    <cdr:to>
      <cdr:x>0.60356</cdr:x>
      <cdr:y>0.54289</cdr:y>
    </cdr:to>
    <cdr:sp macro="" textlink="">
      <cdr:nvSpPr>
        <cdr:cNvPr id="7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956848" y="3355878"/>
          <a:ext cx="269392" cy="538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0.29156</cdr:x>
      <cdr:y>0.09436</cdr:y>
    </cdr:from>
    <cdr:to>
      <cdr:x>0.38133</cdr:x>
      <cdr:y>0.14216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2524606" y="592667"/>
          <a:ext cx="777393" cy="30018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200" b="1">
              <a:latin typeface="Arial" pitchFamily="34" charset="0"/>
              <a:cs typeface="Arial" pitchFamily="34" charset="0"/>
            </a:rPr>
            <a:t>H-field</a:t>
          </a:r>
        </a:p>
      </cdr:txBody>
    </cdr:sp>
  </cdr:relSizeAnchor>
  <cdr:relSizeAnchor xmlns:cdr="http://schemas.openxmlformats.org/drawingml/2006/chartDrawing">
    <cdr:from>
      <cdr:x>0.30133</cdr:x>
      <cdr:y>0.36029</cdr:y>
    </cdr:from>
    <cdr:to>
      <cdr:x>0.39111</cdr:x>
      <cdr:y>0.40809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2609273" y="2262909"/>
          <a:ext cx="777393" cy="30018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>
              <a:latin typeface="Arial" pitchFamily="34" charset="0"/>
              <a:cs typeface="Arial" pitchFamily="34" charset="0"/>
            </a:rPr>
            <a:t>H-field</a:t>
          </a:r>
        </a:p>
      </cdr:txBody>
    </cdr:sp>
  </cdr:relSizeAnchor>
  <cdr:relSizeAnchor xmlns:cdr="http://schemas.openxmlformats.org/drawingml/2006/chartDrawing">
    <cdr:from>
      <cdr:x>0.29333</cdr:x>
      <cdr:y>0.18505</cdr:y>
    </cdr:from>
    <cdr:to>
      <cdr:x>0.38311</cdr:x>
      <cdr:y>0.23284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2540000" y="1162242"/>
          <a:ext cx="777393" cy="30018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>
              <a:latin typeface="Arial" pitchFamily="34" charset="0"/>
              <a:cs typeface="Arial" pitchFamily="34" charset="0"/>
            </a:rPr>
            <a:t>E-field</a:t>
          </a:r>
        </a:p>
      </cdr:txBody>
    </cdr:sp>
  </cdr:relSizeAnchor>
  <cdr:relSizeAnchor xmlns:cdr="http://schemas.openxmlformats.org/drawingml/2006/chartDrawing">
    <cdr:from>
      <cdr:x>0.288</cdr:x>
      <cdr:y>0.67647</cdr:y>
    </cdr:from>
    <cdr:to>
      <cdr:x>0.37778</cdr:x>
      <cdr:y>0.72426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2493818" y="4248727"/>
          <a:ext cx="777393" cy="30018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>
              <a:latin typeface="Arial" pitchFamily="34" charset="0"/>
              <a:cs typeface="Arial" pitchFamily="34" charset="0"/>
            </a:rPr>
            <a:t>E-field</a:t>
          </a:r>
        </a:p>
      </cdr:txBody>
    </cdr:sp>
  </cdr:relSizeAnchor>
  <cdr:relSizeAnchor xmlns:cdr="http://schemas.openxmlformats.org/drawingml/2006/chartDrawing">
    <cdr:from>
      <cdr:x>0.488</cdr:x>
      <cdr:y>0.13113</cdr:y>
    </cdr:from>
    <cdr:to>
      <cdr:x>0.53689</cdr:x>
      <cdr:y>0.27451</cdr:y>
    </cdr:to>
    <cdr:sp macro="" textlink="">
      <cdr:nvSpPr>
        <cdr:cNvPr id="16" name="Oval 15"/>
        <cdr:cNvSpPr/>
      </cdr:nvSpPr>
      <cdr:spPr>
        <a:xfrm xmlns:a="http://schemas.openxmlformats.org/drawingml/2006/main">
          <a:off x="4225636" y="823576"/>
          <a:ext cx="423334" cy="90054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0.50844</cdr:x>
      <cdr:y>0.31618</cdr:y>
    </cdr:from>
    <cdr:to>
      <cdr:x>0.57244</cdr:x>
      <cdr:y>0.74265</cdr:y>
    </cdr:to>
    <cdr:sp macro="" textlink="">
      <cdr:nvSpPr>
        <cdr:cNvPr id="17" name="Oval 16"/>
        <cdr:cNvSpPr/>
      </cdr:nvSpPr>
      <cdr:spPr>
        <a:xfrm xmlns:a="http://schemas.openxmlformats.org/drawingml/2006/main">
          <a:off x="4402665" y="1985818"/>
          <a:ext cx="554183" cy="2678546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ysClr val="windowText" lastClr="000000"/>
          </a:solidFill>
          <a:prstDash val="sysDash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20878" y="10438"/>
    <xdr:ext cx="6346520" cy="85490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0.16067</cdr:x>
      <cdr:y>0.71917</cdr:y>
    </cdr:from>
    <cdr:to>
      <cdr:x>0.26645</cdr:x>
      <cdr:y>0.74755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9694" y="6148192"/>
          <a:ext cx="671317" cy="24262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h=0.05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0.132</cdr:x>
      <cdr:y>0.65812</cdr:y>
    </cdr:from>
    <cdr:to>
      <cdr:x>0.25</cdr:x>
      <cdr:y>0.68493</cdr:y>
    </cdr:to>
    <cdr:sp macro="" textlink="">
      <cdr:nvSpPr>
        <cdr:cNvPr id="3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7736" y="5626274"/>
          <a:ext cx="748891" cy="22917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h=0.125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0.12934</cdr:x>
      <cdr:y>0.36199</cdr:y>
    </cdr:from>
    <cdr:to>
      <cdr:x>0.24671</cdr:x>
      <cdr:y>0.41544</cdr:y>
    </cdr:to>
    <cdr:sp macro="" textlink="">
      <cdr:nvSpPr>
        <cdr:cNvPr id="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858" y="3094658"/>
          <a:ext cx="744893" cy="4569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h=0.25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0.14309</cdr:x>
      <cdr:y>0.05392</cdr:y>
    </cdr:from>
    <cdr:to>
      <cdr:x>0.24889</cdr:x>
      <cdr:y>0.09768</cdr:y>
    </cdr:to>
    <cdr:sp macro="" textlink="">
      <cdr:nvSpPr>
        <cdr:cNvPr id="5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908136" y="460963"/>
          <a:ext cx="671449" cy="3741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0.11911</cdr:x>
      <cdr:y>0.39333</cdr:y>
    </cdr:from>
    <cdr:to>
      <cdr:x>0.14124</cdr:x>
      <cdr:y>0.45221</cdr:y>
    </cdr:to>
    <cdr:sp macro="" textlink="">
      <cdr:nvSpPr>
        <cdr:cNvPr id="6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031356" y="2470398"/>
          <a:ext cx="191625" cy="36981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0.12829</cdr:x>
      <cdr:y>0.66781</cdr:y>
    </cdr:from>
    <cdr:to>
      <cdr:x>0.14134</cdr:x>
      <cdr:y>0.72283</cdr:y>
    </cdr:to>
    <cdr:sp macro="" textlink="">
      <cdr:nvSpPr>
        <cdr:cNvPr id="7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814189" y="5709108"/>
          <a:ext cx="82827" cy="47039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0.12325</cdr:x>
      <cdr:y>0.10256</cdr:y>
    </cdr:from>
    <cdr:to>
      <cdr:x>0.24342</cdr:x>
      <cdr:y>0.12991</cdr:y>
    </cdr:to>
    <cdr:sp macro="" textlink="">
      <cdr:nvSpPr>
        <cdr:cNvPr id="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2218" y="876822"/>
          <a:ext cx="762657" cy="23375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h=0.375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0.11295</cdr:x>
      <cdr:y>0.73284</cdr:y>
    </cdr:from>
    <cdr:to>
      <cdr:x>0.16267</cdr:x>
      <cdr:y>0.78799</cdr:y>
    </cdr:to>
    <cdr:sp macro="" textlink="">
      <cdr:nvSpPr>
        <cdr:cNvPr id="9" name="Straight Arrow Connector 8"/>
        <cdr:cNvSpPr/>
      </cdr:nvSpPr>
      <cdr:spPr bwMode="auto">
        <a:xfrm xmlns:a="http://schemas.openxmlformats.org/drawingml/2006/main" rot="5400000">
          <a:off x="1020090" y="4560694"/>
          <a:ext cx="346382" cy="43053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0.71112</cdr:x>
      <cdr:y>0.03799</cdr:y>
    </cdr:from>
    <cdr:to>
      <cdr:x>0.94219</cdr:x>
      <cdr:y>0.07924</cdr:y>
    </cdr:to>
    <cdr:sp macro="" textlink="">
      <cdr:nvSpPr>
        <cdr:cNvPr id="10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7624" y="238605"/>
          <a:ext cx="2000856" cy="25908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3.5 MHz </a:t>
          </a: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0.005/13 ground</a:t>
          </a:r>
        </a:p>
      </cdr:txBody>
    </cdr:sp>
  </cdr:relSizeAnchor>
  <cdr:relSizeAnchor xmlns:cdr="http://schemas.openxmlformats.org/drawingml/2006/chartDrawing">
    <cdr:from>
      <cdr:x>0.52622</cdr:x>
      <cdr:y>0.02328</cdr:y>
    </cdr:from>
    <cdr:to>
      <cdr:x>0.52622</cdr:x>
      <cdr:y>0.87255</cdr:y>
    </cdr:to>
    <cdr:sp macro="" textlink="">
      <cdr:nvSpPr>
        <cdr:cNvPr id="12" name="Straight Connector 11"/>
        <cdr:cNvSpPr/>
      </cdr:nvSpPr>
      <cdr:spPr>
        <a:xfrm xmlns:a="http://schemas.openxmlformats.org/drawingml/2006/main" rot="5400000" flipH="1">
          <a:off x="1889605" y="2813242"/>
          <a:ext cx="5334002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0.42489</cdr:x>
      <cdr:y>0.788</cdr:y>
    </cdr:from>
    <cdr:to>
      <cdr:x>0.51445</cdr:x>
      <cdr:y>0.82721</cdr:y>
    </cdr:to>
    <cdr:sp macro="" textlink="">
      <cdr:nvSpPr>
        <cdr:cNvPr id="13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9123" y="4949182"/>
          <a:ext cx="775508" cy="2462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Rg= 0.2 </a:t>
          </a:r>
          <a:r>
            <a:rPr lang="el-GR" sz="1200" b="1" i="0" u="none" strike="noStrike" baseline="0">
              <a:solidFill>
                <a:srgbClr val="000000"/>
              </a:solidFill>
              <a:latin typeface="Calibri"/>
              <a:cs typeface="Arial"/>
            </a:rPr>
            <a:t>Ω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0.55022</cdr:x>
      <cdr:y>0.80882</cdr:y>
    </cdr:from>
    <cdr:to>
      <cdr:x>0.63978</cdr:x>
      <cdr:y>0.8455</cdr:y>
    </cdr:to>
    <cdr:sp macro="" textlink="">
      <cdr:nvSpPr>
        <cdr:cNvPr id="1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64443" y="5080000"/>
          <a:ext cx="775508" cy="23032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Rg= 1.3 </a:t>
          </a:r>
          <a:r>
            <a:rPr lang="el-GR" sz="1200" b="1" i="0" u="none" strike="noStrike" baseline="0">
              <a:solidFill>
                <a:srgbClr val="000000"/>
              </a:solidFill>
              <a:latin typeface="Calibri"/>
              <a:cs typeface="Arial"/>
            </a:rPr>
            <a:t>Ω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0.54311</cdr:x>
      <cdr:y>0.70711</cdr:y>
    </cdr:from>
    <cdr:to>
      <cdr:x>0.63267</cdr:x>
      <cdr:y>0.75236</cdr:y>
    </cdr:to>
    <cdr:sp macro="" textlink="">
      <cdr:nvSpPr>
        <cdr:cNvPr id="1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2830" y="4441134"/>
          <a:ext cx="775508" cy="28420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Rg= 6.7 </a:t>
          </a:r>
          <a:r>
            <a:rPr lang="el-GR" sz="1200" b="1" i="0" u="none" strike="noStrike" baseline="0">
              <a:solidFill>
                <a:srgbClr val="000000"/>
              </a:solidFill>
              <a:latin typeface="Calibri"/>
              <a:cs typeface="Arial"/>
            </a:rPr>
            <a:t>Ω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0.54844</cdr:x>
      <cdr:y>0.39338</cdr:y>
    </cdr:from>
    <cdr:to>
      <cdr:x>0.7023</cdr:x>
      <cdr:y>0.43863</cdr:y>
    </cdr:to>
    <cdr:sp macro="" textlink="">
      <cdr:nvSpPr>
        <cdr:cNvPr id="1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80685" y="3363011"/>
          <a:ext cx="976492" cy="38684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Rg= 29.9 </a:t>
          </a:r>
          <a:r>
            <a:rPr lang="el-GR" sz="1200" b="1" i="0" u="none" strike="noStrike" baseline="0">
              <a:solidFill>
                <a:srgbClr val="000000"/>
              </a:solidFill>
              <a:latin typeface="Calibri"/>
              <a:cs typeface="Arial"/>
            </a:rPr>
            <a:t>Ω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0.52711</cdr:x>
      <cdr:y>0.41789</cdr:y>
    </cdr:from>
    <cdr:to>
      <cdr:x>0.55378</cdr:x>
      <cdr:y>0.45343</cdr:y>
    </cdr:to>
    <cdr:sp macro="" textlink="">
      <cdr:nvSpPr>
        <cdr:cNvPr id="17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564293" y="2624667"/>
          <a:ext cx="230920" cy="22320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0.52889</cdr:x>
      <cdr:y>0.72427</cdr:y>
    </cdr:from>
    <cdr:to>
      <cdr:x>0.54667</cdr:x>
      <cdr:y>0.77696</cdr:y>
    </cdr:to>
    <cdr:sp macro="" textlink="">
      <cdr:nvSpPr>
        <cdr:cNvPr id="18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579697" y="4548938"/>
          <a:ext cx="153967" cy="33094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0.528</cdr:x>
      <cdr:y>0.82475</cdr:y>
    </cdr:from>
    <cdr:to>
      <cdr:x>0.552</cdr:x>
      <cdr:y>0.85172</cdr:y>
    </cdr:to>
    <cdr:sp macro="" textlink="">
      <cdr:nvSpPr>
        <cdr:cNvPr id="19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572001" y="5180046"/>
          <a:ext cx="207816" cy="1693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0.50756</cdr:x>
      <cdr:y>0.8076</cdr:y>
    </cdr:from>
    <cdr:to>
      <cdr:x>0.528</cdr:x>
      <cdr:y>0.87132</cdr:y>
    </cdr:to>
    <cdr:sp macro="" textlink="">
      <cdr:nvSpPr>
        <cdr:cNvPr id="20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94971" y="5072303"/>
          <a:ext cx="177030" cy="40024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0.30756</cdr:x>
      <cdr:y>0.02574</cdr:y>
    </cdr:from>
    <cdr:to>
      <cdr:x>0.30845</cdr:x>
      <cdr:y>0.86765</cdr:y>
    </cdr:to>
    <cdr:sp macro="" textlink="">
      <cdr:nvSpPr>
        <cdr:cNvPr id="25" name="Straight Connector 24"/>
        <cdr:cNvSpPr/>
      </cdr:nvSpPr>
      <cdr:spPr>
        <a:xfrm xmlns:a="http://schemas.openxmlformats.org/drawingml/2006/main" rot="16200000" flipV="1">
          <a:off x="23120" y="2801695"/>
          <a:ext cx="5287807" cy="770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0.18488</cdr:x>
      <cdr:y>0.82353</cdr:y>
    </cdr:from>
    <cdr:to>
      <cdr:x>0.27444</cdr:x>
      <cdr:y>0.84804</cdr:y>
    </cdr:to>
    <cdr:sp macro="" textlink="">
      <cdr:nvSpPr>
        <cdr:cNvPr id="2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0931" y="5172363"/>
          <a:ext cx="775509" cy="15395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Rg= 0.5 </a:t>
          </a:r>
          <a:r>
            <a:rPr lang="el-GR" sz="1200" b="1" i="0" u="none" strike="noStrike" baseline="0">
              <a:solidFill>
                <a:srgbClr val="000000"/>
              </a:solidFill>
              <a:latin typeface="Calibri"/>
              <a:cs typeface="Arial"/>
            </a:rPr>
            <a:t>Ω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0.33066</cdr:x>
      <cdr:y>0.75613</cdr:y>
    </cdr:from>
    <cdr:to>
      <cdr:x>0.42022</cdr:x>
      <cdr:y>0.80137</cdr:y>
    </cdr:to>
    <cdr:sp macro="" textlink="">
      <cdr:nvSpPr>
        <cdr:cNvPr id="27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3254" y="4749076"/>
          <a:ext cx="775508" cy="2841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Rg= 3.0 </a:t>
          </a:r>
          <a:r>
            <a:rPr lang="el-GR" sz="1200" b="1" i="0" u="none" strike="noStrike" baseline="0">
              <a:solidFill>
                <a:srgbClr val="000000"/>
              </a:solidFill>
              <a:latin typeface="Calibri"/>
              <a:cs typeface="Arial"/>
            </a:rPr>
            <a:t>Ω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0.34312</cdr:x>
      <cdr:y>0.61887</cdr:y>
    </cdr:from>
    <cdr:to>
      <cdr:x>0.44423</cdr:x>
      <cdr:y>0.66412</cdr:y>
    </cdr:to>
    <cdr:sp macro="" textlink="">
      <cdr:nvSpPr>
        <cdr:cNvPr id="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1078" y="3886962"/>
          <a:ext cx="875521" cy="28420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Rg= 13.2 </a:t>
          </a:r>
          <a:r>
            <a:rPr lang="el-GR" sz="1200" b="1" i="0" u="none" strike="noStrike" baseline="0">
              <a:solidFill>
                <a:srgbClr val="000000"/>
              </a:solidFill>
              <a:latin typeface="Calibri"/>
              <a:cs typeface="Arial"/>
            </a:rPr>
            <a:t>Ω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0.344</cdr:x>
      <cdr:y>0.11275</cdr:y>
    </cdr:from>
    <cdr:to>
      <cdr:x>0.45888</cdr:x>
      <cdr:y>0.15799</cdr:y>
    </cdr:to>
    <cdr:sp macro="" textlink="">
      <cdr:nvSpPr>
        <cdr:cNvPr id="29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83202" y="963901"/>
          <a:ext cx="729097" cy="38675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Rg=51 </a:t>
          </a:r>
          <a:r>
            <a:rPr lang="el-GR" sz="1200" b="1" i="0" u="none" strike="noStrike" baseline="0">
              <a:solidFill>
                <a:srgbClr val="000000"/>
              </a:solidFill>
              <a:latin typeface="Calibri"/>
              <a:cs typeface="Arial"/>
            </a:rPr>
            <a:t>Ω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0.30844</cdr:x>
      <cdr:y>0.1348</cdr:y>
    </cdr:from>
    <cdr:to>
      <cdr:x>0.33867</cdr:x>
      <cdr:y>0.15319</cdr:y>
    </cdr:to>
    <cdr:sp macro="" textlink="">
      <cdr:nvSpPr>
        <cdr:cNvPr id="30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670810" y="846667"/>
          <a:ext cx="261736" cy="1154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0.30756</cdr:x>
      <cdr:y>0.64093</cdr:y>
    </cdr:from>
    <cdr:to>
      <cdr:x>0.344</cdr:x>
      <cdr:y>0.68627</cdr:y>
    </cdr:to>
    <cdr:sp macro="" textlink="">
      <cdr:nvSpPr>
        <cdr:cNvPr id="31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663190" y="4025515"/>
          <a:ext cx="315538" cy="28476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0.30844</cdr:x>
      <cdr:y>0.77941</cdr:y>
    </cdr:from>
    <cdr:to>
      <cdr:x>0.33511</cdr:x>
      <cdr:y>0.82476</cdr:y>
    </cdr:to>
    <cdr:sp macro="" textlink="">
      <cdr:nvSpPr>
        <cdr:cNvPr id="32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670810" y="4895273"/>
          <a:ext cx="230948" cy="28481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0.26933</cdr:x>
      <cdr:y>0.83088</cdr:y>
    </cdr:from>
    <cdr:to>
      <cdr:x>0.30844</cdr:x>
      <cdr:y>0.86152</cdr:y>
    </cdr:to>
    <cdr:sp macro="" textlink="">
      <cdr:nvSpPr>
        <cdr:cNvPr id="33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332183" y="5218544"/>
          <a:ext cx="338666" cy="19242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-20877"/>
    <xdr:ext cx="6336082" cy="859076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0.15743</cdr:x>
      <cdr:y>0.66286</cdr:y>
    </cdr:from>
    <cdr:to>
      <cdr:x>0.28171</cdr:x>
      <cdr:y>0.69731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7489" y="5694476"/>
          <a:ext cx="787470" cy="29595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h=0.05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0.17422</cdr:x>
      <cdr:y>0.5</cdr:y>
    </cdr:from>
    <cdr:to>
      <cdr:x>0.29489</cdr:x>
      <cdr:y>0.53309</cdr:y>
    </cdr:to>
    <cdr:sp macro="" textlink="">
      <cdr:nvSpPr>
        <cdr:cNvPr id="3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3872" y="4295384"/>
          <a:ext cx="764594" cy="28426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h=0.125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0.08237</cdr:x>
      <cdr:y>0.15617</cdr:y>
    </cdr:from>
    <cdr:to>
      <cdr:x>0.20099</cdr:x>
      <cdr:y>0.18591</cdr:y>
    </cdr:to>
    <cdr:sp macro="" textlink="">
      <cdr:nvSpPr>
        <cdr:cNvPr id="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1918" y="1341618"/>
          <a:ext cx="751562" cy="25545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h=0.25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0.12978</cdr:x>
      <cdr:y>0.07655</cdr:y>
    </cdr:from>
    <cdr:to>
      <cdr:x>0.15651</cdr:x>
      <cdr:y>0.1348</cdr:y>
    </cdr:to>
    <cdr:sp macro="" textlink="">
      <cdr:nvSpPr>
        <cdr:cNvPr id="5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822296" y="657617"/>
          <a:ext cx="169347" cy="50041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0.10689</cdr:x>
      <cdr:y>0.185</cdr:y>
    </cdr:from>
    <cdr:to>
      <cdr:x>0.13422</cdr:x>
      <cdr:y>0.2451</cdr:y>
    </cdr:to>
    <cdr:sp macro="" textlink="">
      <cdr:nvSpPr>
        <cdr:cNvPr id="6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925579" y="1161913"/>
          <a:ext cx="236664" cy="3774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0.12</cdr:x>
      <cdr:y>0.44853</cdr:y>
    </cdr:from>
    <cdr:to>
      <cdr:x>0.18166</cdr:x>
      <cdr:y>0.52206</cdr:y>
    </cdr:to>
    <cdr:sp macro="" textlink="">
      <cdr:nvSpPr>
        <cdr:cNvPr id="7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039091" y="2817091"/>
          <a:ext cx="533900" cy="46183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0.14069</cdr:x>
      <cdr:y>0.05165</cdr:y>
    </cdr:from>
    <cdr:to>
      <cdr:x>0.28171</cdr:x>
      <cdr:y>0.09558</cdr:y>
    </cdr:to>
    <cdr:sp macro="" textlink="">
      <cdr:nvSpPr>
        <cdr:cNvPr id="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1423" y="443713"/>
          <a:ext cx="893536" cy="37739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h=0.375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0.12978</cdr:x>
      <cdr:y>0.65686</cdr:y>
    </cdr:from>
    <cdr:to>
      <cdr:x>0.16654</cdr:x>
      <cdr:y>0.68382</cdr:y>
    </cdr:to>
    <cdr:sp macro="" textlink="">
      <cdr:nvSpPr>
        <cdr:cNvPr id="9" name="Straight Arrow Connector 8"/>
        <cdr:cNvSpPr/>
      </cdr:nvSpPr>
      <cdr:spPr bwMode="auto">
        <a:xfrm xmlns:a="http://schemas.openxmlformats.org/drawingml/2006/main" rot="5400000" flipH="1">
          <a:off x="1198278" y="4051056"/>
          <a:ext cx="169315" cy="318356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0.75117</cdr:x>
      <cdr:y>0.7261</cdr:y>
    </cdr:from>
    <cdr:to>
      <cdr:x>0.97199</cdr:x>
      <cdr:y>0.76735</cdr:y>
    </cdr:to>
    <cdr:sp macro="" textlink="">
      <cdr:nvSpPr>
        <cdr:cNvPr id="10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59506" y="6237723"/>
          <a:ext cx="1399124" cy="35436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3.5 MHz, </a:t>
          </a: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0.005/13 ground</a:t>
          </a:r>
        </a:p>
      </cdr:txBody>
    </cdr:sp>
  </cdr:relSizeAnchor>
  <cdr:relSizeAnchor xmlns:cdr="http://schemas.openxmlformats.org/drawingml/2006/chartDrawing">
    <cdr:from>
      <cdr:x>0.31022</cdr:x>
      <cdr:y>0.01471</cdr:y>
    </cdr:from>
    <cdr:to>
      <cdr:x>0.31111</cdr:x>
      <cdr:y>0.85539</cdr:y>
    </cdr:to>
    <cdr:sp macro="" textlink="">
      <cdr:nvSpPr>
        <cdr:cNvPr id="12" name="Straight Connector 11"/>
        <cdr:cNvSpPr/>
      </cdr:nvSpPr>
      <cdr:spPr>
        <a:xfrm xmlns:a="http://schemas.openxmlformats.org/drawingml/2006/main" rot="16200000">
          <a:off x="50031" y="2728576"/>
          <a:ext cx="5280122" cy="769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0.53143</cdr:x>
      <cdr:y>0.01593</cdr:y>
    </cdr:from>
    <cdr:to>
      <cdr:x>0.53232</cdr:x>
      <cdr:y>0.85906</cdr:y>
    </cdr:to>
    <cdr:sp macro="" textlink="">
      <cdr:nvSpPr>
        <cdr:cNvPr id="14" name="Straight Connector 13"/>
        <cdr:cNvSpPr/>
      </cdr:nvSpPr>
      <cdr:spPr>
        <a:xfrm xmlns:a="http://schemas.openxmlformats.org/drawingml/2006/main" rot="5400000" flipV="1">
          <a:off x="-251577" y="3755556"/>
          <a:ext cx="7243134" cy="563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0.74933</cdr:x>
      <cdr:y>0.01348</cdr:y>
    </cdr:from>
    <cdr:to>
      <cdr:x>0.75022</cdr:x>
      <cdr:y>0.85907</cdr:y>
    </cdr:to>
    <cdr:sp macro="" textlink="">
      <cdr:nvSpPr>
        <cdr:cNvPr id="16" name="Straight Connector 15"/>
        <cdr:cNvSpPr/>
      </cdr:nvSpPr>
      <cdr:spPr>
        <a:xfrm xmlns:a="http://schemas.openxmlformats.org/drawingml/2006/main" rot="5400000">
          <a:off x="3836940" y="2736273"/>
          <a:ext cx="5310910" cy="769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0.76</cdr:x>
      <cdr:y>0.35907</cdr:y>
    </cdr:from>
    <cdr:to>
      <cdr:x>0.87315</cdr:x>
      <cdr:y>0.403</cdr:y>
    </cdr:to>
    <cdr:sp macro="" textlink="">
      <cdr:nvSpPr>
        <cdr:cNvPr id="17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15421" y="3084687"/>
          <a:ext cx="716907" cy="37739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r=0.375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0.53422</cdr:x>
      <cdr:y>0.34804</cdr:y>
    </cdr:from>
    <cdr:to>
      <cdr:x>0.66063</cdr:x>
      <cdr:y>0.39197</cdr:y>
    </cdr:to>
    <cdr:sp macro="" textlink="">
      <cdr:nvSpPr>
        <cdr:cNvPr id="1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84862" y="2989931"/>
          <a:ext cx="800919" cy="37739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r=0.250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0.32711</cdr:x>
      <cdr:y>0.34069</cdr:y>
    </cdr:from>
    <cdr:to>
      <cdr:x>0.44646</cdr:x>
      <cdr:y>0.38462</cdr:y>
    </cdr:to>
    <cdr:sp macro="" textlink="">
      <cdr:nvSpPr>
        <cdr:cNvPr id="19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2596" y="2926788"/>
          <a:ext cx="756199" cy="37739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r=0.125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0.31022</cdr:x>
      <cdr:y>0.33946</cdr:y>
    </cdr:from>
    <cdr:to>
      <cdr:x>0.336</cdr:x>
      <cdr:y>0.36642</cdr:y>
    </cdr:to>
    <cdr:sp macro="" textlink="">
      <cdr:nvSpPr>
        <cdr:cNvPr id="20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686242" y="2132061"/>
          <a:ext cx="223211" cy="1693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0.53156</cdr:x>
      <cdr:y>0.33333</cdr:y>
    </cdr:from>
    <cdr:to>
      <cdr:x>0.54044</cdr:x>
      <cdr:y>0.36642</cdr:y>
    </cdr:to>
    <cdr:sp macro="" textlink="">
      <cdr:nvSpPr>
        <cdr:cNvPr id="21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602787" y="2093576"/>
          <a:ext cx="76969" cy="20781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0.75111</cdr:x>
      <cdr:y>0.34926</cdr:y>
    </cdr:from>
    <cdr:to>
      <cdr:x>0.768</cdr:x>
      <cdr:y>0.38113</cdr:y>
    </cdr:to>
    <cdr:sp macro="" textlink="">
      <cdr:nvSpPr>
        <cdr:cNvPr id="22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6503939" y="2193636"/>
          <a:ext cx="146242" cy="20012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20877" y="20877"/>
    <xdr:ext cx="6377835" cy="858032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0.15684</cdr:x>
      <cdr:y>0.02464</cdr:y>
    </cdr:from>
    <cdr:to>
      <cdr:x>0.48118</cdr:x>
      <cdr:y>0.07856</cdr:y>
    </cdr:to>
    <cdr:sp macro="" textlink="">
      <cdr:nvSpPr>
        <cdr:cNvPr id="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0319" y="211434"/>
          <a:ext cx="2068557" cy="46265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h=0.25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, 0.005/13 ground</a:t>
          </a:r>
        </a:p>
      </cdr:txBody>
    </cdr:sp>
  </cdr:relSizeAnchor>
  <cdr:relSizeAnchor xmlns:cdr="http://schemas.openxmlformats.org/drawingml/2006/chartDrawing">
    <cdr:from>
      <cdr:x>0.79203</cdr:x>
      <cdr:y>0.73683</cdr:y>
    </cdr:from>
    <cdr:to>
      <cdr:x>0.92471</cdr:x>
      <cdr:y>0.78076</cdr:y>
    </cdr:to>
    <cdr:sp macro="" textlink="">
      <cdr:nvSpPr>
        <cdr:cNvPr id="3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51415" y="6322250"/>
          <a:ext cx="846255" cy="37693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r=0.375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0.76432</cdr:x>
      <cdr:y>0.58563</cdr:y>
    </cdr:from>
    <cdr:to>
      <cdr:x>0.9232</cdr:x>
      <cdr:y>0.62956</cdr:y>
    </cdr:to>
    <cdr:sp macro="" textlink="">
      <cdr:nvSpPr>
        <cdr:cNvPr id="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4712" y="5024908"/>
          <a:ext cx="1013305" cy="37693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r=0.250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0.77741</cdr:x>
      <cdr:y>0.3345</cdr:y>
    </cdr:from>
    <cdr:to>
      <cdr:x>0.911</cdr:x>
      <cdr:y>0.37843</cdr:y>
    </cdr:to>
    <cdr:sp macro="" textlink="">
      <cdr:nvSpPr>
        <cdr:cNvPr id="5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58220" y="2870083"/>
          <a:ext cx="851968" cy="37693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r=0.125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0.78232</cdr:x>
      <cdr:y>0.11765</cdr:y>
    </cdr:from>
    <cdr:to>
      <cdr:x>0.9152</cdr:x>
      <cdr:y>0.16158</cdr:y>
    </cdr:to>
    <cdr:sp macro="" textlink="">
      <cdr:nvSpPr>
        <cdr:cNvPr id="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89534" y="1009476"/>
          <a:ext cx="847461" cy="37693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r=0.05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-31315" y="-10440"/>
    <xdr:ext cx="6388274" cy="84968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0.74878</cdr:x>
      <cdr:y>0.04167</cdr:y>
    </cdr:from>
    <cdr:to>
      <cdr:x>0.96337</cdr:x>
      <cdr:y>0.10611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83756" y="261697"/>
          <a:ext cx="1858151" cy="40478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f=3.5 MHz, Pr=1500 W</a:t>
          </a:r>
        </a:p>
      </cdr:txBody>
    </cdr:sp>
  </cdr:relSizeAnchor>
  <cdr:relSizeAnchor xmlns:cdr="http://schemas.openxmlformats.org/drawingml/2006/chartDrawing">
    <cdr:from>
      <cdr:x>0.17222</cdr:x>
      <cdr:y>0.08319</cdr:y>
    </cdr:from>
    <cdr:to>
      <cdr:x>0.26828</cdr:x>
      <cdr:y>0.15118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1288" y="522482"/>
          <a:ext cx="831736" cy="42702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h=0.05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Io=39.7 A</a:t>
          </a:r>
        </a:p>
      </cdr:txBody>
    </cdr:sp>
  </cdr:relSizeAnchor>
  <cdr:relSizeAnchor xmlns:cdr="http://schemas.openxmlformats.org/drawingml/2006/chartDrawing">
    <cdr:from>
      <cdr:x>0.22013</cdr:x>
      <cdr:y>0.22437</cdr:y>
    </cdr:from>
    <cdr:to>
      <cdr:x>0.30969</cdr:x>
      <cdr:y>0.29172</cdr:y>
    </cdr:to>
    <cdr:sp macro="" textlink="">
      <cdr:nvSpPr>
        <cdr:cNvPr id="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06125" y="1409176"/>
          <a:ext cx="775550" cy="42306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h=0.125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Io=15.1 A</a:t>
          </a:r>
        </a:p>
      </cdr:txBody>
    </cdr:sp>
  </cdr:relSizeAnchor>
  <cdr:relSizeAnchor xmlns:cdr="http://schemas.openxmlformats.org/drawingml/2006/chartDrawing">
    <cdr:from>
      <cdr:x>0.276</cdr:x>
      <cdr:y>0.37792</cdr:y>
    </cdr:from>
    <cdr:to>
      <cdr:x>0.36952</cdr:x>
      <cdr:y>0.45078</cdr:y>
    </cdr:to>
    <cdr:sp macro="" textlink="">
      <cdr:nvSpPr>
        <cdr:cNvPr id="5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9944" y="2373594"/>
          <a:ext cx="809724" cy="45764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h=0.25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Io=6.45 A</a:t>
          </a:r>
        </a:p>
      </cdr:txBody>
    </cdr:sp>
  </cdr:relSizeAnchor>
  <cdr:relSizeAnchor xmlns:cdr="http://schemas.openxmlformats.org/drawingml/2006/chartDrawing">
    <cdr:from>
      <cdr:x>0.14489</cdr:x>
      <cdr:y>0.11969</cdr:y>
    </cdr:from>
    <cdr:to>
      <cdr:x>0.18618</cdr:x>
      <cdr:y>0.16789</cdr:y>
    </cdr:to>
    <cdr:sp macro="" textlink="">
      <cdr:nvSpPr>
        <cdr:cNvPr id="6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254606" y="751743"/>
          <a:ext cx="357534" cy="30273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0.16267</cdr:x>
      <cdr:y>0.24504</cdr:y>
    </cdr:from>
    <cdr:to>
      <cdr:x>0.22479</cdr:x>
      <cdr:y>0.31985</cdr:y>
    </cdr:to>
    <cdr:sp macro="" textlink="">
      <cdr:nvSpPr>
        <cdr:cNvPr id="7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408545" y="1539030"/>
          <a:ext cx="537932" cy="4698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0.22489</cdr:x>
      <cdr:y>0.43529</cdr:y>
    </cdr:from>
    <cdr:to>
      <cdr:x>0.28057</cdr:x>
      <cdr:y>0.50858</cdr:y>
    </cdr:to>
    <cdr:sp macro="" textlink="">
      <cdr:nvSpPr>
        <cdr:cNvPr id="8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47333" y="2733947"/>
          <a:ext cx="482152" cy="460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0.16436</cdr:x>
      <cdr:y>0.62887</cdr:y>
    </cdr:from>
    <cdr:to>
      <cdr:x>0.25467</cdr:x>
      <cdr:y>0.68907</cdr:y>
    </cdr:to>
    <cdr:sp macro="" textlink="">
      <cdr:nvSpPr>
        <cdr:cNvPr id="9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3215" y="3949731"/>
          <a:ext cx="781973" cy="37811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h=0.375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Io=2.53 A</a:t>
          </a:r>
        </a:p>
      </cdr:txBody>
    </cdr:sp>
  </cdr:relSizeAnchor>
  <cdr:relSizeAnchor xmlns:cdr="http://schemas.openxmlformats.org/drawingml/2006/chartDrawing">
    <cdr:from>
      <cdr:x>0.17991</cdr:x>
      <cdr:y>0.58088</cdr:y>
    </cdr:from>
    <cdr:to>
      <cdr:x>0.22044</cdr:x>
      <cdr:y>0.63744</cdr:y>
    </cdr:to>
    <cdr:sp macro="" textlink="">
      <cdr:nvSpPr>
        <cdr:cNvPr id="10" name="Straight Arrow Connector 9"/>
        <cdr:cNvSpPr/>
      </cdr:nvSpPr>
      <cdr:spPr bwMode="auto">
        <a:xfrm xmlns:a="http://schemas.openxmlformats.org/drawingml/2006/main" rot="5400000" flipH="1" flipV="1">
          <a:off x="1555742" y="3650504"/>
          <a:ext cx="355246" cy="350966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0.60621</cdr:x>
      <cdr:y>0.73587</cdr:y>
    </cdr:from>
    <cdr:to>
      <cdr:x>0.94608</cdr:x>
      <cdr:y>0.87715</cdr:y>
    </cdr:to>
    <cdr:sp macro="" textlink="">
      <cdr:nvSpPr>
        <cdr:cNvPr id="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72630" y="6252577"/>
          <a:ext cx="2171179" cy="120041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h=0.25</a:t>
          </a:r>
          <a:r>
            <a:rPr lang="el-GR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r>
            <a:rPr lang="en-US" sz="20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</a:t>
          </a:r>
          <a:r>
            <a:rPr lang="en-US" sz="2000" b="1" i="0" baseline="0">
              <a:latin typeface="Arial" pitchFamily="34" charset="0"/>
              <a:ea typeface="+mn-ea"/>
              <a:cs typeface="Arial" pitchFamily="34" charset="0"/>
            </a:rPr>
            <a:t>r=0.25</a:t>
          </a:r>
          <a:r>
            <a:rPr lang="el-GR" sz="2000" b="1" i="0" baseline="0">
              <a:latin typeface="Arial" pitchFamily="34" charset="0"/>
              <a:ea typeface="+mn-ea"/>
              <a:cs typeface="Arial" pitchFamily="34" charset="0"/>
            </a:rPr>
            <a:t>λ</a:t>
          </a:r>
          <a:endParaRPr lang="en-US" sz="2000" b="1" i="0" baseline="0">
            <a:latin typeface="Arial" pitchFamily="34" charset="0"/>
            <a:ea typeface="+mn-ea"/>
            <a:cs typeface="Arial" pitchFamily="34" charset="0"/>
          </a:endParaRPr>
        </a:p>
        <a:p xmlns:a="http://schemas.openxmlformats.org/drawingml/2006/main">
          <a:pPr algn="ctr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 pitchFamily="34" charset="0"/>
              <a:ea typeface="+mn-ea"/>
              <a:cs typeface="Arial" pitchFamily="34" charset="0"/>
            </a:rPr>
            <a:t>at the operating frequency</a:t>
          </a:r>
          <a:endParaRPr lang="en-US" sz="20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0.37067</cdr:x>
      <cdr:y>0.32801</cdr:y>
    </cdr:from>
    <cdr:to>
      <cdr:x>0.50327</cdr:x>
      <cdr:y>0.38238</cdr:y>
    </cdr:to>
    <cdr:sp macro="" textlink="">
      <cdr:nvSpPr>
        <cdr:cNvPr id="3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67942" y="2787043"/>
          <a:ext cx="847072" cy="462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0.005/13</a:t>
          </a: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average</a:t>
          </a:r>
        </a:p>
      </cdr:txBody>
    </cdr:sp>
  </cdr:relSizeAnchor>
  <cdr:relSizeAnchor xmlns:cdr="http://schemas.openxmlformats.org/drawingml/2006/chartDrawing">
    <cdr:from>
      <cdr:x>0.80882</cdr:x>
      <cdr:y>0.11885</cdr:y>
    </cdr:from>
    <cdr:to>
      <cdr:x>0.93627</cdr:x>
      <cdr:y>0.17767</cdr:y>
    </cdr:to>
    <cdr:sp macro="" textlink="">
      <cdr:nvSpPr>
        <cdr:cNvPr id="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66989" y="1009805"/>
          <a:ext cx="814190" cy="49978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0.001/5 </a:t>
          </a: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very poor </a:t>
          </a:r>
        </a:p>
      </cdr:txBody>
    </cdr:sp>
  </cdr:relSizeAnchor>
  <cdr:relSizeAnchor xmlns:cdr="http://schemas.openxmlformats.org/drawingml/2006/chartDrawing">
    <cdr:from>
      <cdr:x>0.83987</cdr:x>
      <cdr:y>0.33218</cdr:y>
    </cdr:from>
    <cdr:to>
      <cdr:x>0.96476</cdr:x>
      <cdr:y>0.38452</cdr:y>
    </cdr:to>
    <cdr:sp macro="" textlink="">
      <cdr:nvSpPr>
        <cdr:cNvPr id="5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65317" y="2822496"/>
          <a:ext cx="797810" cy="44471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0.002/13</a:t>
          </a: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poor</a:t>
          </a:r>
        </a:p>
      </cdr:txBody>
    </cdr:sp>
  </cdr:relSizeAnchor>
  <cdr:relSizeAnchor xmlns:cdr="http://schemas.openxmlformats.org/drawingml/2006/chartDrawing">
    <cdr:from>
      <cdr:x>0.84477</cdr:x>
      <cdr:y>0.46328</cdr:y>
    </cdr:from>
    <cdr:to>
      <cdr:x>0.96519</cdr:x>
      <cdr:y>0.5172</cdr:y>
    </cdr:to>
    <cdr:sp macro="" textlink="">
      <cdr:nvSpPr>
        <cdr:cNvPr id="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96631" y="3936447"/>
          <a:ext cx="769293" cy="45810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0.01/14 </a:t>
          </a: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good</a:t>
          </a:r>
        </a:p>
      </cdr:txBody>
    </cdr:sp>
  </cdr:relSizeAnchor>
  <cdr:relSizeAnchor xmlns:cdr="http://schemas.openxmlformats.org/drawingml/2006/chartDrawing">
    <cdr:from>
      <cdr:x>0.8175</cdr:x>
      <cdr:y>0.61037</cdr:y>
    </cdr:from>
    <cdr:to>
      <cdr:x>0.94444</cdr:x>
      <cdr:y>0.68145</cdr:y>
    </cdr:to>
    <cdr:sp macro="" textlink="">
      <cdr:nvSpPr>
        <cdr:cNvPr id="7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2440" y="5186214"/>
          <a:ext cx="810929" cy="6039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0.03/20</a:t>
          </a: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very good</a:t>
          </a:r>
        </a:p>
      </cdr:txBody>
    </cdr:sp>
  </cdr:relSizeAnchor>
  <cdr:relSizeAnchor xmlns:cdr="http://schemas.openxmlformats.org/drawingml/2006/chartDrawing">
    <cdr:from>
      <cdr:x>0.75841</cdr:x>
      <cdr:y>0.10048</cdr:y>
    </cdr:from>
    <cdr:to>
      <cdr:x>0.82099</cdr:x>
      <cdr:y>0.14092</cdr:y>
    </cdr:to>
    <cdr:sp macro="" textlink="">
      <cdr:nvSpPr>
        <cdr:cNvPr id="8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844909" y="853740"/>
          <a:ext cx="399778" cy="3436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0.38235</cdr:x>
      <cdr:y>0.36978</cdr:y>
    </cdr:from>
    <cdr:to>
      <cdr:x>0.42974</cdr:x>
      <cdr:y>0.4656</cdr:y>
    </cdr:to>
    <cdr:sp macro="" textlink="">
      <cdr:nvSpPr>
        <cdr:cNvPr id="9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442574" y="3141947"/>
          <a:ext cx="302713" cy="81419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0.81372</cdr:x>
      <cdr:y>0.36855</cdr:y>
    </cdr:from>
    <cdr:to>
      <cdr:x>0.86765</cdr:x>
      <cdr:y>0.39926</cdr:y>
    </cdr:to>
    <cdr:sp macro="" textlink="">
      <cdr:nvSpPr>
        <cdr:cNvPr id="1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198298" y="3131508"/>
          <a:ext cx="344468" cy="26095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0.81373</cdr:x>
      <cdr:y>0.46192</cdr:y>
    </cdr:from>
    <cdr:to>
      <cdr:x>0.86979</cdr:x>
      <cdr:y>0.49515</cdr:y>
    </cdr:to>
    <cdr:sp macro="" textlink="">
      <cdr:nvSpPr>
        <cdr:cNvPr id="11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5198300" y="3924824"/>
          <a:ext cx="358145" cy="28234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0.78268</cdr:x>
      <cdr:y>0.60811</cdr:y>
    </cdr:from>
    <cdr:to>
      <cdr:x>0.83333</cdr:x>
      <cdr:y>0.64988</cdr:y>
    </cdr:to>
    <cdr:sp macro="" textlink="">
      <cdr:nvSpPr>
        <cdr:cNvPr id="12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999973" y="5166988"/>
          <a:ext cx="323588" cy="3549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49511" cy="627434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0.12169</cdr:x>
      <cdr:y>0.04048</cdr:y>
    </cdr:from>
    <cdr:to>
      <cdr:x>0.41801</cdr:x>
      <cdr:y>0.14966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52527" y="254000"/>
          <a:ext cx="2563091" cy="68503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200" b="1">
              <a:latin typeface="Arial" pitchFamily="34" charset="0"/>
              <a:cs typeface="Arial" pitchFamily="34" charset="0"/>
            </a:rPr>
            <a:t>radial height above ground = 8'</a:t>
          </a:r>
        </a:p>
        <a:p xmlns:a="http://schemas.openxmlformats.org/drawingml/2006/main">
          <a:pPr algn="ctr"/>
          <a:r>
            <a:rPr lang="en-US" sz="1200" b="1">
              <a:latin typeface="Arial" pitchFamily="34" charset="0"/>
              <a:cs typeface="Arial" pitchFamily="34" charset="0"/>
            </a:rPr>
            <a:t>f= 3.5 MHz, P= 1500 W</a:t>
          </a:r>
        </a:p>
        <a:p xmlns:a="http://schemas.openxmlformats.org/drawingml/2006/main">
          <a:pPr algn="ctr"/>
          <a:r>
            <a:rPr lang="en-US" sz="1200" b="1">
              <a:latin typeface="Arial" pitchFamily="34" charset="0"/>
              <a:cs typeface="Arial" pitchFamily="34" charset="0"/>
            </a:rPr>
            <a:t>radial</a:t>
          </a:r>
          <a:r>
            <a:rPr lang="en-US" sz="1200" b="1" baseline="0">
              <a:latin typeface="Arial" pitchFamily="34" charset="0"/>
              <a:cs typeface="Arial" pitchFamily="34" charset="0"/>
            </a:rPr>
            <a:t> length = 69.7'</a:t>
          </a:r>
          <a:endParaRPr lang="en-US" sz="12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0.41529</cdr:x>
      <cdr:y>0.20867</cdr:y>
    </cdr:from>
    <cdr:to>
      <cdr:x>0.51584</cdr:x>
      <cdr:y>0.24915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592040" y="1309256"/>
          <a:ext cx="869719" cy="25399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4 radials</a:t>
          </a:r>
        </a:p>
      </cdr:txBody>
    </cdr:sp>
  </cdr:relSizeAnchor>
  <cdr:relSizeAnchor xmlns:cdr="http://schemas.openxmlformats.org/drawingml/2006/chartDrawing">
    <cdr:from>
      <cdr:x>0.49616</cdr:x>
      <cdr:y>0.23182</cdr:y>
    </cdr:from>
    <cdr:to>
      <cdr:x>0.55037</cdr:x>
      <cdr:y>0.28076</cdr:y>
    </cdr:to>
    <cdr:sp macro="" textlink="">
      <cdr:nvSpPr>
        <cdr:cNvPr id="4" name="Straight Arrow Connector 3"/>
        <cdr:cNvSpPr/>
      </cdr:nvSpPr>
      <cdr:spPr>
        <a:xfrm xmlns:a="http://schemas.openxmlformats.org/drawingml/2006/main" rot="10800000" flipH="1" flipV="1">
          <a:off x="4291500" y="1454535"/>
          <a:ext cx="468952" cy="307078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solid"/>
          <a:tailEnd type="arrow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 b="1"/>
        </a:p>
      </cdr:txBody>
    </cdr:sp>
  </cdr:relSizeAnchor>
  <cdr:relSizeAnchor xmlns:cdr="http://schemas.openxmlformats.org/drawingml/2006/chartDrawing">
    <cdr:from>
      <cdr:x>0.45111</cdr:x>
      <cdr:y>0.78239</cdr:y>
    </cdr:from>
    <cdr:to>
      <cdr:x>0.5668</cdr:x>
      <cdr:y>0.82287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901877" y="4908964"/>
          <a:ext cx="1000645" cy="25399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 b="1">
              <a:solidFill>
                <a:srgbClr val="008000"/>
              </a:solidFill>
              <a:latin typeface="Arial" pitchFamily="34" charset="0"/>
              <a:cs typeface="Arial" pitchFamily="34" charset="0"/>
            </a:rPr>
            <a:t>32 radials</a:t>
          </a:r>
        </a:p>
      </cdr:txBody>
    </cdr:sp>
  </cdr:relSizeAnchor>
  <cdr:relSizeAnchor xmlns:cdr="http://schemas.openxmlformats.org/drawingml/2006/chartDrawing">
    <cdr:from>
      <cdr:x>0.54658</cdr:x>
      <cdr:y>0.74919</cdr:y>
    </cdr:from>
    <cdr:to>
      <cdr:x>0.5769</cdr:x>
      <cdr:y>0.7992</cdr:y>
    </cdr:to>
    <cdr:sp macro="" textlink="">
      <cdr:nvSpPr>
        <cdr:cNvPr id="6" name="Straight Arrow Connector 5"/>
        <cdr:cNvSpPr/>
      </cdr:nvSpPr>
      <cdr:spPr>
        <a:xfrm xmlns:a="http://schemas.openxmlformats.org/drawingml/2006/main" rot="10800000" flipH="1">
          <a:off x="4727677" y="4700644"/>
          <a:ext cx="262194" cy="313808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008000"/>
          </a:solidFill>
          <a:prstDash val="solid"/>
          <a:tailEnd type="arrow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 b="1"/>
        </a:p>
      </cdr:txBody>
    </cdr:sp>
  </cdr:relSizeAnchor>
  <cdr:relSizeAnchor xmlns:cdr="http://schemas.openxmlformats.org/drawingml/2006/chartDrawing">
    <cdr:from>
      <cdr:x>0.54383</cdr:x>
      <cdr:y>0.56284</cdr:y>
    </cdr:from>
    <cdr:to>
      <cdr:x>0.65952</cdr:x>
      <cdr:y>0.60332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703870" y="3531448"/>
          <a:ext cx="1000645" cy="25399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 b="1">
              <a:solidFill>
                <a:srgbClr val="7030A0"/>
              </a:solidFill>
              <a:latin typeface="Arial" pitchFamily="34" charset="0"/>
              <a:cs typeface="Arial" pitchFamily="34" charset="0"/>
            </a:rPr>
            <a:t>12 radials</a:t>
          </a:r>
        </a:p>
      </cdr:txBody>
    </cdr:sp>
  </cdr:relSizeAnchor>
  <cdr:relSizeAnchor xmlns:cdr="http://schemas.openxmlformats.org/drawingml/2006/chartDrawing">
    <cdr:from>
      <cdr:x>0.63405</cdr:x>
      <cdr:y>0.59066</cdr:y>
    </cdr:from>
    <cdr:to>
      <cdr:x>0.66499</cdr:x>
      <cdr:y>0.62813</cdr:y>
    </cdr:to>
    <cdr:sp macro="" textlink="">
      <cdr:nvSpPr>
        <cdr:cNvPr id="8" name="Straight Arrow Connector 7"/>
        <cdr:cNvSpPr/>
      </cdr:nvSpPr>
      <cdr:spPr>
        <a:xfrm xmlns:a="http://schemas.openxmlformats.org/drawingml/2006/main" rot="10800000" flipH="1" flipV="1">
          <a:off x="5484205" y="3705973"/>
          <a:ext cx="267665" cy="235124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7030A0"/>
          </a:solidFill>
          <a:prstDash val="solid"/>
          <a:tailEnd type="arrow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 b="1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-23091" y="0"/>
    <xdr:ext cx="8659091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0.68338</cdr:x>
      <cdr:y>0.04167</cdr:y>
    </cdr:from>
    <cdr:to>
      <cdr:x>0.96202</cdr:x>
      <cdr:y>0.0799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17424" y="261697"/>
          <a:ext cx="2412812" cy="2401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h=0.250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, Io=6.45 A, Pr=1500 W</a:t>
          </a:r>
        </a:p>
      </cdr:txBody>
    </cdr:sp>
  </cdr:relSizeAnchor>
  <cdr:relSizeAnchor xmlns:cdr="http://schemas.openxmlformats.org/drawingml/2006/chartDrawing">
    <cdr:from>
      <cdr:x>0.47697</cdr:x>
      <cdr:y>0.79096</cdr:y>
    </cdr:from>
    <cdr:to>
      <cdr:x>0.56797</cdr:x>
      <cdr:y>0.8292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0151" y="4967819"/>
          <a:ext cx="787969" cy="24014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f=1.8 MHz</a:t>
          </a:r>
        </a:p>
      </cdr:txBody>
    </cdr:sp>
  </cdr:relSizeAnchor>
  <cdr:relSizeAnchor xmlns:cdr="http://schemas.openxmlformats.org/drawingml/2006/chartDrawing">
    <cdr:from>
      <cdr:x>0.87902</cdr:x>
      <cdr:y>0.79177</cdr:y>
    </cdr:from>
    <cdr:to>
      <cdr:x>0.97002</cdr:x>
      <cdr:y>0.83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11521" y="4972865"/>
          <a:ext cx="787969" cy="2401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f=3.5 MHz</a:t>
          </a:r>
        </a:p>
      </cdr:txBody>
    </cdr:sp>
  </cdr:relSizeAnchor>
  <cdr:relSizeAnchor xmlns:cdr="http://schemas.openxmlformats.org/drawingml/2006/chartDrawing">
    <cdr:from>
      <cdr:x>0.87378</cdr:x>
      <cdr:y>0.69344</cdr:y>
    </cdr:from>
    <cdr:to>
      <cdr:x>0.96404</cdr:x>
      <cdr:y>0.73167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66121" y="4355283"/>
          <a:ext cx="781546" cy="24014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f=7.0 MHz</a:t>
          </a:r>
        </a:p>
      </cdr:txBody>
    </cdr:sp>
  </cdr:relSizeAnchor>
  <cdr:relSizeAnchor xmlns:cdr="http://schemas.openxmlformats.org/drawingml/2006/chartDrawing">
    <cdr:from>
      <cdr:x>0.32701</cdr:x>
      <cdr:y>0.27997</cdr:y>
    </cdr:from>
    <cdr:to>
      <cdr:x>0.418</cdr:x>
      <cdr:y>0.31821</cdr:y>
    </cdr:to>
    <cdr:sp macro="" textlink="">
      <cdr:nvSpPr>
        <cdr:cNvPr id="6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1572" y="1758436"/>
          <a:ext cx="787969" cy="2401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f=14 MHz</a:t>
          </a:r>
        </a:p>
      </cdr:txBody>
    </cdr:sp>
  </cdr:relSizeAnchor>
  <cdr:relSizeAnchor xmlns:cdr="http://schemas.openxmlformats.org/drawingml/2006/chartDrawing">
    <cdr:from>
      <cdr:x>0.22796</cdr:x>
      <cdr:y>0.1486</cdr:y>
    </cdr:from>
    <cdr:to>
      <cdr:x>0.31896</cdr:x>
      <cdr:y>0.18684</cdr:y>
    </cdr:to>
    <cdr:sp macro="" textlink="">
      <cdr:nvSpPr>
        <cdr:cNvPr id="7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3943" y="933340"/>
          <a:ext cx="787969" cy="2401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f=21 MHz</a:t>
          </a:r>
        </a:p>
      </cdr:txBody>
    </cdr:sp>
  </cdr:relSizeAnchor>
  <cdr:relSizeAnchor xmlns:cdr="http://schemas.openxmlformats.org/drawingml/2006/chartDrawing">
    <cdr:from>
      <cdr:x>0.16953</cdr:x>
      <cdr:y>0.04233</cdr:y>
    </cdr:from>
    <cdr:to>
      <cdr:x>0.26127</cdr:x>
      <cdr:y>0.08057</cdr:y>
    </cdr:to>
    <cdr:sp macro="" textlink="">
      <cdr:nvSpPr>
        <cdr:cNvPr id="8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67975" y="265874"/>
          <a:ext cx="794392" cy="24014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f=28 MHz</a:t>
          </a:r>
        </a:p>
      </cdr:txBody>
    </cdr:sp>
  </cdr:relSizeAnchor>
  <cdr:relSizeAnchor xmlns:cdr="http://schemas.openxmlformats.org/drawingml/2006/chartDrawing">
    <cdr:from>
      <cdr:x>0.48444</cdr:x>
      <cdr:y>0.75209</cdr:y>
    </cdr:from>
    <cdr:to>
      <cdr:x>0.50116</cdr:x>
      <cdr:y>0.79779</cdr:y>
    </cdr:to>
    <cdr:sp macro="" textlink="">
      <cdr:nvSpPr>
        <cdr:cNvPr id="9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194848" y="4723701"/>
          <a:ext cx="144776" cy="2870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0.84978</cdr:x>
      <cdr:y>0.74755</cdr:y>
    </cdr:from>
    <cdr:to>
      <cdr:x>0.88296</cdr:x>
      <cdr:y>0.80279</cdr:y>
    </cdr:to>
    <cdr:sp macro="" textlink="">
      <cdr:nvSpPr>
        <cdr:cNvPr id="10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7358304" y="4695152"/>
          <a:ext cx="287290" cy="3469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0.84978</cdr:x>
      <cdr:y>0.67279</cdr:y>
    </cdr:from>
    <cdr:to>
      <cdr:x>0.87733</cdr:x>
      <cdr:y>0.71324</cdr:y>
    </cdr:to>
    <cdr:sp macro="" textlink="">
      <cdr:nvSpPr>
        <cdr:cNvPr id="11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7358303" y="4225636"/>
          <a:ext cx="238605" cy="2540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0.2929</cdr:x>
      <cdr:y>0.30637</cdr:y>
    </cdr:from>
    <cdr:to>
      <cdr:x>0.33333</cdr:x>
      <cdr:y>0.40769</cdr:y>
    </cdr:to>
    <cdr:sp macro="" textlink="">
      <cdr:nvSpPr>
        <cdr:cNvPr id="12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536227" y="1924243"/>
          <a:ext cx="350137" cy="63637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0.18504</cdr:x>
      <cdr:y>0.17279</cdr:y>
    </cdr:from>
    <cdr:to>
      <cdr:x>0.22489</cdr:x>
      <cdr:y>0.23107</cdr:y>
    </cdr:to>
    <cdr:sp macro="" textlink="">
      <cdr:nvSpPr>
        <cdr:cNvPr id="13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602283" y="1085273"/>
          <a:ext cx="345050" cy="3660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0.15133</cdr:x>
      <cdr:y>0.06373</cdr:y>
    </cdr:from>
    <cdr:to>
      <cdr:x>0.18044</cdr:x>
      <cdr:y>0.09339</cdr:y>
    </cdr:to>
    <cdr:sp macro="" textlink="">
      <cdr:nvSpPr>
        <cdr:cNvPr id="14" name="Line 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310373" y="400243"/>
          <a:ext cx="252111" cy="1863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0.5646</cdr:x>
      <cdr:y>0.55067</cdr:y>
    </cdr:from>
    <cdr:to>
      <cdr:x>0.6556</cdr:x>
      <cdr:y>0.58891</cdr:y>
    </cdr:to>
    <cdr:sp macro="" textlink="">
      <cdr:nvSpPr>
        <cdr:cNvPr id="1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8900" y="3458590"/>
          <a:ext cx="787977" cy="24017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r=10.7 m</a:t>
          </a:r>
        </a:p>
      </cdr:txBody>
    </cdr:sp>
  </cdr:relSizeAnchor>
  <cdr:relSizeAnchor xmlns:cdr="http://schemas.openxmlformats.org/drawingml/2006/chartDrawing">
    <cdr:from>
      <cdr:x>0.64446</cdr:x>
      <cdr:y>0.56754</cdr:y>
    </cdr:from>
    <cdr:to>
      <cdr:x>0.69602</cdr:x>
      <cdr:y>0.60185</cdr:y>
    </cdr:to>
    <cdr:sp macro="" textlink="">
      <cdr:nvSpPr>
        <cdr:cNvPr id="16" name="Straight Arrow Connector 15"/>
        <cdr:cNvSpPr/>
      </cdr:nvSpPr>
      <cdr:spPr bwMode="auto">
        <a:xfrm xmlns:a="http://schemas.openxmlformats.org/drawingml/2006/main" rot="10800000" flipH="1" flipV="1">
          <a:off x="5580412" y="3564580"/>
          <a:ext cx="446463" cy="215491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-7697" y="23091"/>
    <xdr:ext cx="8659091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0.198</cdr:x>
      <cdr:y>0.1175</cdr:y>
    </cdr:from>
    <cdr:to>
      <cdr:x>0.29406</cdr:x>
      <cdr:y>0.18549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4463" y="737999"/>
          <a:ext cx="831792" cy="42702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h=0.05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Io=39.7 A</a:t>
          </a:r>
        </a:p>
      </cdr:txBody>
    </cdr:sp>
  </cdr:relSizeAnchor>
  <cdr:relSizeAnchor xmlns:cdr="http://schemas.openxmlformats.org/drawingml/2006/chartDrawing">
    <cdr:from>
      <cdr:x>0.22458</cdr:x>
      <cdr:y>0.255</cdr:y>
    </cdr:from>
    <cdr:to>
      <cdr:x>0.31414</cdr:x>
      <cdr:y>0.32235</cdr:y>
    </cdr:to>
    <cdr:sp macro="" textlink="">
      <cdr:nvSpPr>
        <cdr:cNvPr id="3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4648" y="1601590"/>
          <a:ext cx="775508" cy="42300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h=0.125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Io=15.1 A</a:t>
          </a:r>
        </a:p>
      </cdr:txBody>
    </cdr:sp>
  </cdr:relSizeAnchor>
  <cdr:relSizeAnchor xmlns:cdr="http://schemas.openxmlformats.org/drawingml/2006/chartDrawing">
    <cdr:from>
      <cdr:x>0.13022</cdr:x>
      <cdr:y>0.63772</cdr:y>
    </cdr:from>
    <cdr:to>
      <cdr:x>0.22374</cdr:x>
      <cdr:y>0.71058</cdr:y>
    </cdr:to>
    <cdr:sp macro="" textlink="">
      <cdr:nvSpPr>
        <cdr:cNvPr id="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7615" y="4005371"/>
          <a:ext cx="809798" cy="45761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h=0.25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Io=6.45 A</a:t>
          </a:r>
        </a:p>
      </cdr:txBody>
    </cdr:sp>
  </cdr:relSizeAnchor>
  <cdr:relSizeAnchor xmlns:cdr="http://schemas.openxmlformats.org/drawingml/2006/chartDrawing">
    <cdr:from>
      <cdr:x>0.16089</cdr:x>
      <cdr:y>0.13561</cdr:y>
    </cdr:from>
    <cdr:to>
      <cdr:x>0.21107</cdr:x>
      <cdr:y>0.15441</cdr:y>
    </cdr:to>
    <cdr:sp macro="" textlink="">
      <cdr:nvSpPr>
        <cdr:cNvPr id="5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393152" y="851754"/>
          <a:ext cx="434514" cy="11806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0.15822</cdr:x>
      <cdr:y>0.28064</cdr:y>
    </cdr:from>
    <cdr:to>
      <cdr:x>0.23378</cdr:x>
      <cdr:y>0.3076</cdr:y>
    </cdr:to>
    <cdr:sp macro="" textlink="">
      <cdr:nvSpPr>
        <cdr:cNvPr id="6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370059" y="1762607"/>
          <a:ext cx="654243" cy="16933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0.21156</cdr:x>
      <cdr:y>0.60172</cdr:y>
    </cdr:from>
    <cdr:to>
      <cdr:x>0.24089</cdr:x>
      <cdr:y>0.66054</cdr:y>
    </cdr:to>
    <cdr:sp macro="" textlink="">
      <cdr:nvSpPr>
        <cdr:cNvPr id="7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831879" y="3779212"/>
          <a:ext cx="254000" cy="36945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0.43725</cdr:x>
      <cdr:y>0.68769</cdr:y>
    </cdr:from>
    <cdr:to>
      <cdr:x>0.52756</cdr:x>
      <cdr:y>0.74789</cdr:y>
    </cdr:to>
    <cdr:sp macro="" textlink="">
      <cdr:nvSpPr>
        <cdr:cNvPr id="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6159" y="4319176"/>
          <a:ext cx="782003" cy="3781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h=0.375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Io=2.53 A</a:t>
          </a:r>
        </a:p>
      </cdr:txBody>
    </cdr:sp>
  </cdr:relSizeAnchor>
  <cdr:relSizeAnchor xmlns:cdr="http://schemas.openxmlformats.org/drawingml/2006/chartDrawing">
    <cdr:from>
      <cdr:x>0.43644</cdr:x>
      <cdr:y>0.63848</cdr:y>
    </cdr:from>
    <cdr:to>
      <cdr:x>0.44569</cdr:x>
      <cdr:y>0.70116</cdr:y>
    </cdr:to>
    <cdr:sp macro="" textlink="">
      <cdr:nvSpPr>
        <cdr:cNvPr id="9" name="Straight Arrow Connector 8"/>
        <cdr:cNvSpPr/>
      </cdr:nvSpPr>
      <cdr:spPr bwMode="auto">
        <a:xfrm xmlns:a="http://schemas.openxmlformats.org/drawingml/2006/main" rot="5400000" flipH="1">
          <a:off x="3622405" y="4166927"/>
          <a:ext cx="393662" cy="8004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0.62933</cdr:x>
      <cdr:y>0.03799</cdr:y>
    </cdr:from>
    <cdr:to>
      <cdr:x>0.96973</cdr:x>
      <cdr:y>0.07924</cdr:y>
    </cdr:to>
    <cdr:sp macro="" textlink="">
      <cdr:nvSpPr>
        <cdr:cNvPr id="10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49455" y="238606"/>
          <a:ext cx="2947554" cy="25908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3.5 MHz, 0.005/13 ground, Pr=1500W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-23091" y="23091"/>
    <xdr:ext cx="8659091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0.67871</cdr:x>
      <cdr:y>0.0576</cdr:y>
    </cdr:from>
    <cdr:to>
      <cdr:x>0.95736</cdr:x>
      <cdr:y>0.09583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77051" y="361758"/>
          <a:ext cx="2412812" cy="2401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h=0.250</a:t>
          </a:r>
          <a:r>
            <a:rPr lang="el-G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λ</a:t>
          </a: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, Io=6.45 A, Pr=1500 W</a:t>
          </a:r>
        </a:p>
      </cdr:txBody>
    </cdr:sp>
  </cdr:relSizeAnchor>
  <cdr:relSizeAnchor xmlns:cdr="http://schemas.openxmlformats.org/drawingml/2006/chartDrawing">
    <cdr:from>
      <cdr:x>0.1212</cdr:x>
      <cdr:y>0.82773</cdr:y>
    </cdr:from>
    <cdr:to>
      <cdr:x>0.2122</cdr:x>
      <cdr:y>0.86596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9476" y="5198727"/>
          <a:ext cx="787969" cy="24014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f=1.8 MHz</a:t>
          </a:r>
        </a:p>
      </cdr:txBody>
    </cdr:sp>
  </cdr:relSizeAnchor>
  <cdr:relSizeAnchor xmlns:cdr="http://schemas.openxmlformats.org/drawingml/2006/chartDrawing">
    <cdr:from>
      <cdr:x>0.13036</cdr:x>
      <cdr:y>0.71579</cdr:y>
    </cdr:from>
    <cdr:to>
      <cdr:x>0.22136</cdr:x>
      <cdr:y>0.75402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8784" y="4495652"/>
          <a:ext cx="787969" cy="2401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f=3.5 MHz</a:t>
          </a:r>
        </a:p>
      </cdr:txBody>
    </cdr:sp>
  </cdr:relSizeAnchor>
  <cdr:relSizeAnchor xmlns:cdr="http://schemas.openxmlformats.org/drawingml/2006/chartDrawing">
    <cdr:from>
      <cdr:x>0.12512</cdr:x>
      <cdr:y>0.60398</cdr:y>
    </cdr:from>
    <cdr:to>
      <cdr:x>0.21537</cdr:x>
      <cdr:y>0.64221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84" y="3793404"/>
          <a:ext cx="781546" cy="24014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f=7.0 MHz</a:t>
          </a:r>
        </a:p>
      </cdr:txBody>
    </cdr:sp>
  </cdr:relSizeAnchor>
  <cdr:relSizeAnchor xmlns:cdr="http://schemas.openxmlformats.org/drawingml/2006/chartDrawing">
    <cdr:from>
      <cdr:x>0.12323</cdr:x>
      <cdr:y>0.40252</cdr:y>
    </cdr:from>
    <cdr:to>
      <cdr:x>0.21423</cdr:x>
      <cdr:y>0.44076</cdr:y>
    </cdr:to>
    <cdr:sp macro="" textlink="">
      <cdr:nvSpPr>
        <cdr:cNvPr id="6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7078" y="2528133"/>
          <a:ext cx="787969" cy="2401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f=14 MHz</a:t>
          </a:r>
        </a:p>
      </cdr:txBody>
    </cdr:sp>
  </cdr:relSizeAnchor>
  <cdr:relSizeAnchor xmlns:cdr="http://schemas.openxmlformats.org/drawingml/2006/chartDrawing">
    <cdr:from>
      <cdr:x>0.12286</cdr:x>
      <cdr:y>0.20375</cdr:y>
    </cdr:from>
    <cdr:to>
      <cdr:x>0.21385</cdr:x>
      <cdr:y>0.24199</cdr:y>
    </cdr:to>
    <cdr:sp macro="" textlink="">
      <cdr:nvSpPr>
        <cdr:cNvPr id="7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3813" y="1279704"/>
          <a:ext cx="787969" cy="2401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f=21 MHz</a:t>
          </a:r>
        </a:p>
      </cdr:txBody>
    </cdr:sp>
  </cdr:relSizeAnchor>
  <cdr:relSizeAnchor xmlns:cdr="http://schemas.openxmlformats.org/drawingml/2006/chartDrawing">
    <cdr:from>
      <cdr:x>0.18442</cdr:x>
      <cdr:y>0.02395</cdr:y>
    </cdr:from>
    <cdr:to>
      <cdr:x>0.27616</cdr:x>
      <cdr:y>0.06218</cdr:y>
    </cdr:to>
    <cdr:sp macro="" textlink="">
      <cdr:nvSpPr>
        <cdr:cNvPr id="8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6910" y="150445"/>
          <a:ext cx="794385" cy="24011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f=28 MHz</a:t>
          </a:r>
        </a:p>
      </cdr:txBody>
    </cdr:sp>
  </cdr:relSizeAnchor>
  <cdr:relSizeAnchor xmlns:cdr="http://schemas.openxmlformats.org/drawingml/2006/chartDrawing">
    <cdr:from>
      <cdr:x>0.20334</cdr:x>
      <cdr:y>0.82353</cdr:y>
    </cdr:from>
    <cdr:to>
      <cdr:x>0.22844</cdr:x>
      <cdr:y>0.85049</cdr:y>
    </cdr:to>
    <cdr:sp macro="" textlink="">
      <cdr:nvSpPr>
        <cdr:cNvPr id="9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760717" y="5172364"/>
          <a:ext cx="217404" cy="16933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0.14052</cdr:x>
      <cdr:y>0.74887</cdr:y>
    </cdr:from>
    <cdr:to>
      <cdr:x>0.17333</cdr:x>
      <cdr:y>0.77451</cdr:y>
    </cdr:to>
    <cdr:sp macro="" textlink="">
      <cdr:nvSpPr>
        <cdr:cNvPr id="10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216735" y="4703467"/>
          <a:ext cx="284173" cy="16101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0.13045</cdr:x>
      <cdr:y>0.63235</cdr:y>
    </cdr:from>
    <cdr:to>
      <cdr:x>0.15378</cdr:x>
      <cdr:y>0.67402</cdr:y>
    </cdr:to>
    <cdr:sp macro="" textlink="">
      <cdr:nvSpPr>
        <cdr:cNvPr id="11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9564" y="3971635"/>
          <a:ext cx="202011" cy="2616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0.13045</cdr:x>
      <cdr:y>0.42769</cdr:y>
    </cdr:from>
    <cdr:to>
      <cdr:x>0.15378</cdr:x>
      <cdr:y>0.47181</cdr:y>
    </cdr:to>
    <cdr:sp macro="" textlink="">
      <cdr:nvSpPr>
        <cdr:cNvPr id="12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9578" y="2686226"/>
          <a:ext cx="202017" cy="2771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0.12778</cdr:x>
      <cdr:y>0.23284</cdr:y>
    </cdr:from>
    <cdr:to>
      <cdr:x>0.13956</cdr:x>
      <cdr:y>0.26961</cdr:y>
    </cdr:to>
    <cdr:sp macro="" textlink="">
      <cdr:nvSpPr>
        <cdr:cNvPr id="13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06474" y="1462424"/>
          <a:ext cx="101949" cy="23090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0.15733</cdr:x>
      <cdr:y>0.04411</cdr:y>
    </cdr:from>
    <cdr:to>
      <cdr:x>0.19</cdr:x>
      <cdr:y>0.06617</cdr:y>
    </cdr:to>
    <cdr:sp macro="" textlink="">
      <cdr:nvSpPr>
        <cdr:cNvPr id="14" name="Line 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362335" y="277065"/>
          <a:ext cx="282892" cy="1385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0.33511</cdr:x>
      <cdr:y>0.57108</cdr:y>
    </cdr:from>
    <cdr:to>
      <cdr:x>0.42537</cdr:x>
      <cdr:y>0.60931</cdr:y>
    </cdr:to>
    <cdr:sp macro="" textlink="">
      <cdr:nvSpPr>
        <cdr:cNvPr id="1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1758" y="3586788"/>
          <a:ext cx="781546" cy="24014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36576" tIns="32004" rIns="36576" bIns="32004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r=5.4 m</a:t>
          </a:r>
        </a:p>
      </cdr:txBody>
    </cdr:sp>
  </cdr:relSizeAnchor>
  <cdr:relSizeAnchor xmlns:cdr="http://schemas.openxmlformats.org/drawingml/2006/chartDrawing">
    <cdr:from>
      <cdr:x>0.35289</cdr:x>
      <cdr:y>0.59926</cdr:y>
    </cdr:from>
    <cdr:to>
      <cdr:x>0.39289</cdr:x>
      <cdr:y>0.65686</cdr:y>
    </cdr:to>
    <cdr:sp macro="" textlink="">
      <cdr:nvSpPr>
        <cdr:cNvPr id="16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055698" y="3763818"/>
          <a:ext cx="346364" cy="36175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79"/>
  <sheetViews>
    <sheetView tabSelected="1" zoomScale="80" zoomScaleNormal="80" workbookViewId="0">
      <selection activeCell="T1" sqref="A1:XFD2"/>
    </sheetView>
  </sheetViews>
  <sheetFormatPr defaultRowHeight="15.75"/>
  <cols>
    <col min="1" max="1" width="18.5703125" style="59" customWidth="1"/>
    <col min="2" max="2" width="9" style="59" bestFit="1" customWidth="1"/>
    <col min="3" max="3" width="14.5703125" style="59" customWidth="1"/>
    <col min="4" max="6" width="9" style="59" bestFit="1" customWidth="1"/>
    <col min="7" max="7" width="11.42578125" style="61" customWidth="1"/>
    <col min="8" max="8" width="9.42578125" style="62" customWidth="1"/>
    <col min="9" max="9" width="20.140625" style="62" customWidth="1"/>
    <col min="10" max="10" width="13.140625" style="62" customWidth="1"/>
    <col min="11" max="11" width="12.140625" style="62" customWidth="1"/>
    <col min="12" max="12" width="11.5703125" style="62" customWidth="1"/>
    <col min="13" max="13" width="11.85546875" style="62" customWidth="1"/>
    <col min="14" max="14" width="15.5703125" style="62" customWidth="1"/>
    <col min="15" max="15" width="12.140625" style="62" customWidth="1"/>
    <col min="16" max="16" width="8.7109375" style="62"/>
    <col min="17" max="17" width="17.5703125" style="62" customWidth="1"/>
    <col min="18" max="18" width="9.5703125" style="62" bestFit="1" customWidth="1"/>
    <col min="19" max="19" width="10.42578125" style="62" customWidth="1"/>
    <col min="20" max="20" width="10.5703125" style="62" customWidth="1"/>
    <col min="21" max="22" width="10.42578125" style="62" customWidth="1"/>
    <col min="23" max="23" width="11.140625" style="62" customWidth="1"/>
    <col min="24" max="24" width="8.7109375" style="62"/>
    <col min="25" max="25" width="18" style="20" customWidth="1"/>
    <col min="26" max="29" width="14" style="20" customWidth="1"/>
    <col min="30" max="30" width="10.42578125" style="62" customWidth="1"/>
    <col min="31" max="31" width="10.85546875" style="62" customWidth="1"/>
    <col min="32" max="32" width="8.7109375" style="62"/>
    <col min="33" max="33" width="17.5703125" style="20" customWidth="1"/>
    <col min="34" max="34" width="9.7109375" style="62" customWidth="1"/>
    <col min="35" max="35" width="9.5703125" style="62" customWidth="1"/>
    <col min="36" max="36" width="10.28515625" style="62" customWidth="1"/>
    <col min="37" max="37" width="10.42578125" style="62" customWidth="1"/>
    <col min="38" max="38" width="10.28515625" style="62" customWidth="1"/>
    <col min="39" max="39" width="11" style="62" customWidth="1"/>
  </cols>
  <sheetData>
    <row r="1" spans="1:39">
      <c r="A1" s="177" t="s">
        <v>93</v>
      </c>
      <c r="B1" s="162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</row>
    <row r="2" spans="1:39">
      <c r="A2" s="159"/>
      <c r="B2" s="162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</row>
    <row r="3" spans="1:39" ht="26.25">
      <c r="C3" s="60" t="s">
        <v>58</v>
      </c>
    </row>
    <row r="4" spans="1:39" ht="19.5" thickBot="1">
      <c r="A4" s="63"/>
    </row>
    <row r="5" spans="1:39" ht="18.75">
      <c r="A5" s="66"/>
      <c r="B5" s="67"/>
      <c r="C5" s="68" t="s">
        <v>53</v>
      </c>
      <c r="D5" s="67"/>
      <c r="E5" s="67"/>
      <c r="F5" s="67"/>
      <c r="G5" s="69"/>
      <c r="I5" s="72"/>
      <c r="J5" s="73" t="s">
        <v>51</v>
      </c>
      <c r="K5" s="74"/>
      <c r="L5" s="74"/>
      <c r="M5" s="74"/>
      <c r="N5" s="74"/>
      <c r="O5" s="75"/>
      <c r="Q5" s="72"/>
      <c r="R5" s="73" t="s">
        <v>54</v>
      </c>
      <c r="S5" s="74"/>
      <c r="T5" s="74"/>
      <c r="U5" s="74"/>
      <c r="V5" s="74"/>
      <c r="W5" s="75"/>
      <c r="Y5" s="19"/>
      <c r="Z5" s="73" t="s">
        <v>11</v>
      </c>
      <c r="AA5" s="49"/>
      <c r="AB5" s="49"/>
      <c r="AC5" s="49"/>
      <c r="AD5" s="74"/>
      <c r="AE5" s="75"/>
      <c r="AG5" s="19"/>
      <c r="AH5" s="74"/>
      <c r="AI5" s="73" t="s">
        <v>25</v>
      </c>
      <c r="AJ5" s="74"/>
      <c r="AK5" s="74"/>
      <c r="AL5" s="74"/>
      <c r="AM5" s="75"/>
    </row>
    <row r="6" spans="1:39">
      <c r="A6" s="70"/>
      <c r="G6" s="71"/>
      <c r="H6" s="58"/>
      <c r="I6" s="76"/>
      <c r="O6" s="77"/>
      <c r="Q6" s="76"/>
      <c r="W6" s="77"/>
      <c r="Y6" s="78"/>
      <c r="AE6" s="77"/>
      <c r="AG6" s="78"/>
      <c r="AM6" s="77"/>
    </row>
    <row r="7" spans="1:39">
      <c r="A7" s="70"/>
      <c r="G7" s="71"/>
      <c r="H7" s="58"/>
      <c r="I7" s="38" t="s">
        <v>26</v>
      </c>
      <c r="J7" s="39">
        <v>5.0000000000000001E-3</v>
      </c>
      <c r="K7" s="39">
        <v>5.0000000000000001E-3</v>
      </c>
      <c r="L7" s="39">
        <v>5.0000000000000001E-3</v>
      </c>
      <c r="M7" s="39">
        <v>5.0000000000000001E-3</v>
      </c>
      <c r="N7" s="39">
        <v>5.0000000000000001E-3</v>
      </c>
      <c r="O7" s="40">
        <v>5.0000000000000001E-3</v>
      </c>
      <c r="Q7" s="38" t="s">
        <v>26</v>
      </c>
      <c r="R7" s="20">
        <f t="shared" ref="R7:W7" si="0">J$7</f>
        <v>5.0000000000000001E-3</v>
      </c>
      <c r="S7" s="20">
        <f t="shared" si="0"/>
        <v>5.0000000000000001E-3</v>
      </c>
      <c r="T7" s="20">
        <f t="shared" si="0"/>
        <v>5.0000000000000001E-3</v>
      </c>
      <c r="U7" s="20">
        <f t="shared" si="0"/>
        <v>5.0000000000000001E-3</v>
      </c>
      <c r="V7" s="20">
        <f t="shared" si="0"/>
        <v>5.0000000000000001E-3</v>
      </c>
      <c r="W7" s="51">
        <f t="shared" si="0"/>
        <v>5.0000000000000001E-3</v>
      </c>
      <c r="Y7" s="38" t="s">
        <v>26</v>
      </c>
      <c r="Z7" s="20">
        <f t="shared" ref="Z7:AE7" si="1">J$7</f>
        <v>5.0000000000000001E-3</v>
      </c>
      <c r="AA7" s="20">
        <f t="shared" si="1"/>
        <v>5.0000000000000001E-3</v>
      </c>
      <c r="AB7" s="20">
        <f t="shared" si="1"/>
        <v>5.0000000000000001E-3</v>
      </c>
      <c r="AC7" s="20">
        <f t="shared" si="1"/>
        <v>5.0000000000000001E-3</v>
      </c>
      <c r="AD7" s="20">
        <f t="shared" si="1"/>
        <v>5.0000000000000001E-3</v>
      </c>
      <c r="AE7" s="51">
        <f t="shared" si="1"/>
        <v>5.0000000000000001E-3</v>
      </c>
      <c r="AG7" s="38" t="s">
        <v>26</v>
      </c>
      <c r="AH7" s="20">
        <f t="shared" ref="AH7:AM7" si="2">J$7</f>
        <v>5.0000000000000001E-3</v>
      </c>
      <c r="AI7" s="20">
        <f t="shared" si="2"/>
        <v>5.0000000000000001E-3</v>
      </c>
      <c r="AJ7" s="20">
        <f t="shared" si="2"/>
        <v>5.0000000000000001E-3</v>
      </c>
      <c r="AK7" s="20">
        <f t="shared" si="2"/>
        <v>5.0000000000000001E-3</v>
      </c>
      <c r="AL7" s="20">
        <f t="shared" si="2"/>
        <v>5.0000000000000001E-3</v>
      </c>
      <c r="AM7" s="51">
        <f t="shared" si="2"/>
        <v>5.0000000000000001E-3</v>
      </c>
    </row>
    <row r="8" spans="1:39">
      <c r="A8" s="70"/>
      <c r="G8" s="71"/>
      <c r="H8" s="58"/>
      <c r="I8" s="38" t="s">
        <v>17</v>
      </c>
      <c r="J8" s="39">
        <v>13</v>
      </c>
      <c r="K8" s="39">
        <v>13</v>
      </c>
      <c r="L8" s="39">
        <v>13</v>
      </c>
      <c r="M8" s="39">
        <v>13</v>
      </c>
      <c r="N8" s="39">
        <v>13</v>
      </c>
      <c r="O8" s="40">
        <v>13</v>
      </c>
      <c r="Q8" s="38" t="s">
        <v>17</v>
      </c>
      <c r="R8" s="20">
        <f t="shared" ref="R8:W8" si="3">J$8</f>
        <v>13</v>
      </c>
      <c r="S8" s="20">
        <f t="shared" si="3"/>
        <v>13</v>
      </c>
      <c r="T8" s="20">
        <f t="shared" si="3"/>
        <v>13</v>
      </c>
      <c r="U8" s="20">
        <f t="shared" si="3"/>
        <v>13</v>
      </c>
      <c r="V8" s="20">
        <f t="shared" si="3"/>
        <v>13</v>
      </c>
      <c r="W8" s="51">
        <f t="shared" si="3"/>
        <v>13</v>
      </c>
      <c r="Y8" s="38" t="s">
        <v>17</v>
      </c>
      <c r="Z8" s="20">
        <f t="shared" ref="Z8:AE8" si="4">J$8</f>
        <v>13</v>
      </c>
      <c r="AA8" s="20">
        <f t="shared" si="4"/>
        <v>13</v>
      </c>
      <c r="AB8" s="20">
        <f t="shared" si="4"/>
        <v>13</v>
      </c>
      <c r="AC8" s="20">
        <f t="shared" si="4"/>
        <v>13</v>
      </c>
      <c r="AD8" s="20">
        <f t="shared" si="4"/>
        <v>13</v>
      </c>
      <c r="AE8" s="51">
        <f t="shared" si="4"/>
        <v>13</v>
      </c>
      <c r="AG8" s="38" t="s">
        <v>17</v>
      </c>
      <c r="AH8" s="20">
        <f t="shared" ref="AH8:AM8" si="5">J$8</f>
        <v>13</v>
      </c>
      <c r="AI8" s="20">
        <f t="shared" si="5"/>
        <v>13</v>
      </c>
      <c r="AJ8" s="20">
        <f t="shared" si="5"/>
        <v>13</v>
      </c>
      <c r="AK8" s="20">
        <f t="shared" si="5"/>
        <v>13</v>
      </c>
      <c r="AL8" s="20">
        <f t="shared" si="5"/>
        <v>13</v>
      </c>
      <c r="AM8" s="51">
        <f t="shared" si="5"/>
        <v>13</v>
      </c>
    </row>
    <row r="9" spans="1:39">
      <c r="A9" s="38" t="s">
        <v>5</v>
      </c>
      <c r="B9" s="27">
        <v>1.8</v>
      </c>
      <c r="C9" s="27">
        <v>3.5</v>
      </c>
      <c r="D9" s="27">
        <v>7</v>
      </c>
      <c r="E9" s="27">
        <v>14</v>
      </c>
      <c r="F9" s="27">
        <v>21</v>
      </c>
      <c r="G9" s="28">
        <v>28</v>
      </c>
      <c r="H9" s="58"/>
      <c r="I9" s="38" t="s">
        <v>5</v>
      </c>
      <c r="J9" s="27">
        <f t="shared" ref="J9:O9" si="6">B$9</f>
        <v>1.8</v>
      </c>
      <c r="K9" s="27">
        <f t="shared" si="6"/>
        <v>3.5</v>
      </c>
      <c r="L9" s="27">
        <f t="shared" si="6"/>
        <v>7</v>
      </c>
      <c r="M9" s="27">
        <f t="shared" si="6"/>
        <v>14</v>
      </c>
      <c r="N9" s="27">
        <f t="shared" si="6"/>
        <v>21</v>
      </c>
      <c r="O9" s="28">
        <f t="shared" si="6"/>
        <v>28</v>
      </c>
      <c r="Q9" s="38" t="s">
        <v>5</v>
      </c>
      <c r="R9" s="33">
        <f t="shared" ref="R9:W9" si="7">B$9</f>
        <v>1.8</v>
      </c>
      <c r="S9" s="33">
        <f t="shared" si="7"/>
        <v>3.5</v>
      </c>
      <c r="T9" s="33">
        <f t="shared" si="7"/>
        <v>7</v>
      </c>
      <c r="U9" s="33">
        <f t="shared" si="7"/>
        <v>14</v>
      </c>
      <c r="V9" s="33">
        <f t="shared" si="7"/>
        <v>21</v>
      </c>
      <c r="W9" s="34">
        <f t="shared" si="7"/>
        <v>28</v>
      </c>
      <c r="Y9" s="38" t="s">
        <v>5</v>
      </c>
      <c r="Z9" s="27">
        <f t="shared" ref="Z9:AE9" si="8">B$9</f>
        <v>1.8</v>
      </c>
      <c r="AA9" s="27">
        <f t="shared" si="8"/>
        <v>3.5</v>
      </c>
      <c r="AB9" s="27">
        <f t="shared" si="8"/>
        <v>7</v>
      </c>
      <c r="AC9" s="27">
        <f t="shared" si="8"/>
        <v>14</v>
      </c>
      <c r="AD9" s="27">
        <f t="shared" si="8"/>
        <v>21</v>
      </c>
      <c r="AE9" s="28">
        <f t="shared" si="8"/>
        <v>28</v>
      </c>
      <c r="AG9" s="38" t="s">
        <v>5</v>
      </c>
      <c r="AH9" s="27">
        <f t="shared" ref="AH9:AM9" si="9">B$9</f>
        <v>1.8</v>
      </c>
      <c r="AI9" s="27">
        <f t="shared" si="9"/>
        <v>3.5</v>
      </c>
      <c r="AJ9" s="27">
        <f t="shared" si="9"/>
        <v>7</v>
      </c>
      <c r="AK9" s="27">
        <f t="shared" si="9"/>
        <v>14</v>
      </c>
      <c r="AL9" s="27">
        <f t="shared" si="9"/>
        <v>21</v>
      </c>
      <c r="AM9" s="28">
        <f t="shared" si="9"/>
        <v>28</v>
      </c>
    </row>
    <row r="10" spans="1:39">
      <c r="A10" s="70"/>
      <c r="G10" s="71"/>
      <c r="H10" s="58"/>
      <c r="I10" s="38" t="s">
        <v>40</v>
      </c>
      <c r="J10" s="41">
        <f t="shared" ref="J10:O10" si="10">2*PI()*J$9*1000000</f>
        <v>11309733.552923255</v>
      </c>
      <c r="K10" s="41">
        <f t="shared" si="10"/>
        <v>21991148.575128552</v>
      </c>
      <c r="L10" s="41">
        <f t="shared" si="10"/>
        <v>43982297.150257103</v>
      </c>
      <c r="M10" s="41">
        <f t="shared" si="10"/>
        <v>87964594.300514206</v>
      </c>
      <c r="N10" s="41">
        <f t="shared" si="10"/>
        <v>131946891.45077132</v>
      </c>
      <c r="O10" s="42">
        <f t="shared" si="10"/>
        <v>175929188.60102841</v>
      </c>
      <c r="Q10" s="76"/>
      <c r="W10" s="77"/>
      <c r="Y10" s="78"/>
      <c r="AE10" s="77"/>
      <c r="AG10" s="78"/>
      <c r="AM10" s="77"/>
    </row>
    <row r="11" spans="1:39">
      <c r="A11" s="70"/>
      <c r="G11" s="71"/>
      <c r="H11" s="58"/>
      <c r="I11" s="38" t="s">
        <v>41</v>
      </c>
      <c r="J11" s="41">
        <v>8.8539999999999992E-12</v>
      </c>
      <c r="K11" s="41">
        <v>8.8539999999999992E-12</v>
      </c>
      <c r="L11" s="41">
        <v>8.8539999999999992E-12</v>
      </c>
      <c r="M11" s="41">
        <v>8.8539999999999992E-12</v>
      </c>
      <c r="N11" s="41">
        <v>8.8539999999999992E-12</v>
      </c>
      <c r="O11" s="42">
        <v>8.8539999999999992E-12</v>
      </c>
      <c r="Q11" s="76"/>
      <c r="W11" s="77"/>
      <c r="Y11" s="78"/>
      <c r="AE11" s="77"/>
      <c r="AG11" s="78"/>
      <c r="AM11" s="77"/>
    </row>
    <row r="12" spans="1:39">
      <c r="A12" s="26" t="s">
        <v>3</v>
      </c>
      <c r="B12" s="27">
        <f>300/B9</f>
        <v>166.66666666666666</v>
      </c>
      <c r="C12" s="27">
        <f>300/C9</f>
        <v>85.714285714285708</v>
      </c>
      <c r="D12" s="27">
        <f t="shared" ref="D12:G12" si="11">300/D9</f>
        <v>42.857142857142854</v>
      </c>
      <c r="E12" s="27">
        <f t="shared" si="11"/>
        <v>21.428571428571427</v>
      </c>
      <c r="F12" s="27">
        <f t="shared" si="11"/>
        <v>14.285714285714286</v>
      </c>
      <c r="G12" s="27">
        <f t="shared" si="11"/>
        <v>10.714285714285714</v>
      </c>
      <c r="H12" s="58"/>
      <c r="I12" s="38" t="s">
        <v>42</v>
      </c>
      <c r="J12" s="41">
        <f t="shared" ref="J12:O12" si="12">300/J$9</f>
        <v>166.66666666666666</v>
      </c>
      <c r="K12" s="41">
        <f t="shared" si="12"/>
        <v>85.714285714285708</v>
      </c>
      <c r="L12" s="41">
        <f t="shared" si="12"/>
        <v>42.857142857142854</v>
      </c>
      <c r="M12" s="41">
        <f t="shared" si="12"/>
        <v>21.428571428571427</v>
      </c>
      <c r="N12" s="41">
        <f t="shared" si="12"/>
        <v>14.285714285714286</v>
      </c>
      <c r="O12" s="42">
        <f t="shared" si="12"/>
        <v>10.714285714285714</v>
      </c>
      <c r="Q12" s="76"/>
      <c r="W12" s="77"/>
      <c r="Y12" s="78"/>
      <c r="AE12" s="77"/>
      <c r="AG12" s="78"/>
      <c r="AM12" s="77"/>
    </row>
    <row r="13" spans="1:39">
      <c r="A13" s="70"/>
      <c r="G13" s="71"/>
      <c r="H13" s="58"/>
      <c r="I13" s="38" t="s">
        <v>14</v>
      </c>
      <c r="J13" s="39">
        <f t="shared" ref="J13:O13" si="13">4*PI()*0.0000001</f>
        <v>1.2566370614359173E-6</v>
      </c>
      <c r="K13" s="39">
        <f t="shared" si="13"/>
        <v>1.2566370614359173E-6</v>
      </c>
      <c r="L13" s="39">
        <f t="shared" si="13"/>
        <v>1.2566370614359173E-6</v>
      </c>
      <c r="M13" s="39">
        <f t="shared" si="13"/>
        <v>1.2566370614359173E-6</v>
      </c>
      <c r="N13" s="39">
        <f t="shared" si="13"/>
        <v>1.2566370614359173E-6</v>
      </c>
      <c r="O13" s="40">
        <f t="shared" si="13"/>
        <v>1.2566370614359173E-6</v>
      </c>
      <c r="Q13" s="76"/>
      <c r="W13" s="77"/>
      <c r="Y13" s="78"/>
      <c r="AE13" s="77"/>
      <c r="AG13" s="78"/>
      <c r="AM13" s="77"/>
    </row>
    <row r="14" spans="1:39">
      <c r="A14" s="70"/>
      <c r="G14" s="71"/>
      <c r="H14" s="58"/>
      <c r="I14" s="38" t="s">
        <v>43</v>
      </c>
      <c r="J14" s="41">
        <f t="shared" ref="J14:O14" si="14">J$8*J$11</f>
        <v>1.1510199999999999E-10</v>
      </c>
      <c r="K14" s="41">
        <f t="shared" si="14"/>
        <v>1.1510199999999999E-10</v>
      </c>
      <c r="L14" s="41">
        <f t="shared" si="14"/>
        <v>1.1510199999999999E-10</v>
      </c>
      <c r="M14" s="41">
        <f t="shared" si="14"/>
        <v>1.1510199999999999E-10</v>
      </c>
      <c r="N14" s="41">
        <f t="shared" si="14"/>
        <v>1.1510199999999999E-10</v>
      </c>
      <c r="O14" s="42">
        <f t="shared" si="14"/>
        <v>1.1510199999999999E-10</v>
      </c>
      <c r="Q14" s="76"/>
      <c r="W14" s="77"/>
      <c r="Y14" s="78"/>
      <c r="AE14" s="77"/>
      <c r="AG14" s="78"/>
      <c r="AM14" s="77"/>
    </row>
    <row r="15" spans="1:39">
      <c r="A15" s="70"/>
      <c r="G15" s="71"/>
      <c r="H15" s="58"/>
      <c r="I15" s="38" t="s">
        <v>44</v>
      </c>
      <c r="J15" s="27">
        <f t="shared" ref="J15:O15" si="15">(J$7/(J$10*J$14))^2</f>
        <v>14.752632429617652</v>
      </c>
      <c r="K15" s="27">
        <f t="shared" si="15"/>
        <v>3.9019207405682601</v>
      </c>
      <c r="L15" s="27">
        <f t="shared" si="15"/>
        <v>0.97548018514206503</v>
      </c>
      <c r="M15" s="27">
        <f t="shared" si="15"/>
        <v>0.24387004628551626</v>
      </c>
      <c r="N15" s="27">
        <f t="shared" si="15"/>
        <v>0.10838668723800722</v>
      </c>
      <c r="O15" s="40">
        <f t="shared" si="15"/>
        <v>6.0967511571379064E-2</v>
      </c>
      <c r="Q15" s="76"/>
      <c r="W15" s="77"/>
      <c r="Y15" s="32"/>
      <c r="Z15" s="64"/>
      <c r="AA15" s="64"/>
      <c r="AB15" s="64"/>
      <c r="AC15" s="64"/>
      <c r="AD15" s="64"/>
      <c r="AE15" s="79"/>
      <c r="AG15" s="32"/>
      <c r="AH15" s="65"/>
      <c r="AM15" s="77"/>
    </row>
    <row r="16" spans="1:39">
      <c r="A16" s="70"/>
      <c r="G16" s="71"/>
      <c r="I16" s="38" t="s">
        <v>10</v>
      </c>
      <c r="J16" s="27">
        <f t="shared" ref="J16:O16" si="16">SQRT((J$13/(2*J$14*(1+J$15)))*(1+SQRT(1+J$15)))</f>
        <v>41.495845599776416</v>
      </c>
      <c r="K16" s="27">
        <f t="shared" si="16"/>
        <v>59.826031634382339</v>
      </c>
      <c r="L16" s="27">
        <f t="shared" si="16"/>
        <v>81.529812670605125</v>
      </c>
      <c r="M16" s="27">
        <f t="shared" si="16"/>
        <v>96.348702947620637</v>
      </c>
      <c r="N16" s="27">
        <f t="shared" si="16"/>
        <v>100.54861906639464</v>
      </c>
      <c r="O16" s="40">
        <f t="shared" si="16"/>
        <v>102.19954941589202</v>
      </c>
      <c r="Q16" s="176" t="s">
        <v>91</v>
      </c>
      <c r="W16" s="77"/>
      <c r="Y16" s="32"/>
      <c r="Z16" s="64"/>
      <c r="AA16" s="64"/>
      <c r="AB16" s="64"/>
      <c r="AC16" s="64"/>
      <c r="AD16" s="64"/>
      <c r="AE16" s="79"/>
      <c r="AG16" s="32"/>
      <c r="AH16" s="65"/>
      <c r="AM16" s="77"/>
    </row>
    <row r="17" spans="1:39">
      <c r="A17" s="26" t="s">
        <v>0</v>
      </c>
      <c r="B17" s="27">
        <v>6.45</v>
      </c>
      <c r="C17" s="27">
        <v>6.45</v>
      </c>
      <c r="D17" s="27">
        <v>6.45</v>
      </c>
      <c r="E17" s="27">
        <v>6.45</v>
      </c>
      <c r="F17" s="27">
        <v>6.45</v>
      </c>
      <c r="G17" s="28">
        <v>6.45</v>
      </c>
      <c r="I17" s="26" t="s">
        <v>0</v>
      </c>
      <c r="J17" s="27">
        <f t="shared" ref="J17:O17" si="17">B$17</f>
        <v>6.45</v>
      </c>
      <c r="K17" s="27">
        <f t="shared" si="17"/>
        <v>6.45</v>
      </c>
      <c r="L17" s="27">
        <f t="shared" si="17"/>
        <v>6.45</v>
      </c>
      <c r="M17" s="27">
        <f t="shared" si="17"/>
        <v>6.45</v>
      </c>
      <c r="N17" s="27">
        <f t="shared" si="17"/>
        <v>6.45</v>
      </c>
      <c r="O17" s="28">
        <f t="shared" si="17"/>
        <v>6.45</v>
      </c>
      <c r="Q17" s="26" t="s">
        <v>0</v>
      </c>
      <c r="R17" s="27">
        <f t="shared" ref="R17:W17" si="18">B$17</f>
        <v>6.45</v>
      </c>
      <c r="S17" s="27">
        <f t="shared" si="18"/>
        <v>6.45</v>
      </c>
      <c r="T17" s="27">
        <f t="shared" si="18"/>
        <v>6.45</v>
      </c>
      <c r="U17" s="27">
        <f t="shared" si="18"/>
        <v>6.45</v>
      </c>
      <c r="V17" s="27">
        <f t="shared" si="18"/>
        <v>6.45</v>
      </c>
      <c r="W17" s="28">
        <f t="shared" si="18"/>
        <v>6.45</v>
      </c>
      <c r="Y17" s="26" t="s">
        <v>0</v>
      </c>
      <c r="Z17" s="27">
        <f t="shared" ref="Z17:AE17" si="19">B$17</f>
        <v>6.45</v>
      </c>
      <c r="AA17" s="27">
        <f t="shared" si="19"/>
        <v>6.45</v>
      </c>
      <c r="AB17" s="27">
        <f t="shared" si="19"/>
        <v>6.45</v>
      </c>
      <c r="AC17" s="27">
        <f t="shared" si="19"/>
        <v>6.45</v>
      </c>
      <c r="AD17" s="27">
        <f t="shared" si="19"/>
        <v>6.45</v>
      </c>
      <c r="AE17" s="28">
        <f t="shared" si="19"/>
        <v>6.45</v>
      </c>
      <c r="AG17" s="26" t="s">
        <v>0</v>
      </c>
      <c r="AH17" s="27">
        <f t="shared" ref="AH17:AM17" si="20">B$17</f>
        <v>6.45</v>
      </c>
      <c r="AI17" s="27">
        <f t="shared" si="20"/>
        <v>6.45</v>
      </c>
      <c r="AJ17" s="27">
        <f t="shared" si="20"/>
        <v>6.45</v>
      </c>
      <c r="AK17" s="27">
        <f t="shared" si="20"/>
        <v>6.45</v>
      </c>
      <c r="AL17" s="27">
        <f t="shared" si="20"/>
        <v>6.45</v>
      </c>
      <c r="AM17" s="28">
        <f t="shared" si="20"/>
        <v>6.45</v>
      </c>
    </row>
    <row r="18" spans="1:39" ht="16.5" thickBot="1">
      <c r="A18" s="29" t="s">
        <v>4</v>
      </c>
      <c r="B18" s="30">
        <v>0.25</v>
      </c>
      <c r="C18" s="30">
        <v>0.25</v>
      </c>
      <c r="D18" s="30">
        <v>0.25</v>
      </c>
      <c r="E18" s="30">
        <v>0.25</v>
      </c>
      <c r="F18" s="30">
        <v>0.25</v>
      </c>
      <c r="G18" s="31">
        <v>0.25</v>
      </c>
      <c r="I18" s="29" t="s">
        <v>4</v>
      </c>
      <c r="J18" s="30">
        <f t="shared" ref="J18:O18" si="21">B$18</f>
        <v>0.25</v>
      </c>
      <c r="K18" s="30">
        <f t="shared" si="21"/>
        <v>0.25</v>
      </c>
      <c r="L18" s="30">
        <f t="shared" si="21"/>
        <v>0.25</v>
      </c>
      <c r="M18" s="30">
        <f t="shared" si="21"/>
        <v>0.25</v>
      </c>
      <c r="N18" s="30">
        <f t="shared" si="21"/>
        <v>0.25</v>
      </c>
      <c r="O18" s="31">
        <f t="shared" si="21"/>
        <v>0.25</v>
      </c>
      <c r="Q18" s="29" t="s">
        <v>4</v>
      </c>
      <c r="R18" s="30">
        <f t="shared" ref="R18:W18" si="22">B$18</f>
        <v>0.25</v>
      </c>
      <c r="S18" s="30">
        <f t="shared" si="22"/>
        <v>0.25</v>
      </c>
      <c r="T18" s="30">
        <f t="shared" si="22"/>
        <v>0.25</v>
      </c>
      <c r="U18" s="30">
        <f t="shared" si="22"/>
        <v>0.25</v>
      </c>
      <c r="V18" s="30">
        <f t="shared" si="22"/>
        <v>0.25</v>
      </c>
      <c r="W18" s="31">
        <f t="shared" si="22"/>
        <v>0.25</v>
      </c>
      <c r="Y18" s="29" t="s">
        <v>4</v>
      </c>
      <c r="Z18" s="30">
        <f t="shared" ref="Z18:AE18" si="23">B$18</f>
        <v>0.25</v>
      </c>
      <c r="AA18" s="30">
        <f t="shared" si="23"/>
        <v>0.25</v>
      </c>
      <c r="AB18" s="30">
        <f t="shared" si="23"/>
        <v>0.25</v>
      </c>
      <c r="AC18" s="30">
        <f t="shared" si="23"/>
        <v>0.25</v>
      </c>
      <c r="AD18" s="30">
        <f t="shared" si="23"/>
        <v>0.25</v>
      </c>
      <c r="AE18" s="31">
        <f t="shared" si="23"/>
        <v>0.25</v>
      </c>
      <c r="AG18" s="29" t="s">
        <v>4</v>
      </c>
      <c r="AH18" s="30">
        <f t="shared" ref="AH18:AM18" si="24">B$18</f>
        <v>0.25</v>
      </c>
      <c r="AI18" s="30">
        <f t="shared" si="24"/>
        <v>0.25</v>
      </c>
      <c r="AJ18" s="30">
        <f t="shared" si="24"/>
        <v>0.25</v>
      </c>
      <c r="AK18" s="30">
        <f t="shared" si="24"/>
        <v>0.25</v>
      </c>
      <c r="AL18" s="30">
        <f t="shared" si="24"/>
        <v>0.25</v>
      </c>
      <c r="AM18" s="31">
        <f t="shared" si="24"/>
        <v>0.25</v>
      </c>
    </row>
    <row r="19" spans="1:39">
      <c r="A19" s="23" t="s">
        <v>52</v>
      </c>
      <c r="B19" s="24" t="s">
        <v>45</v>
      </c>
      <c r="C19" s="24" t="s">
        <v>45</v>
      </c>
      <c r="D19" s="24" t="s">
        <v>45</v>
      </c>
      <c r="E19" s="24" t="s">
        <v>45</v>
      </c>
      <c r="F19" s="24" t="s">
        <v>45</v>
      </c>
      <c r="G19" s="25" t="s">
        <v>45</v>
      </c>
      <c r="I19" s="23" t="s">
        <v>52</v>
      </c>
      <c r="J19" s="43" t="s">
        <v>50</v>
      </c>
      <c r="K19" s="43" t="s">
        <v>50</v>
      </c>
      <c r="L19" s="43" t="s">
        <v>50</v>
      </c>
      <c r="M19" s="43" t="s">
        <v>50</v>
      </c>
      <c r="N19" s="43" t="s">
        <v>50</v>
      </c>
      <c r="O19" s="44" t="s">
        <v>50</v>
      </c>
      <c r="Q19" s="23" t="s">
        <v>52</v>
      </c>
      <c r="R19" s="52" t="s">
        <v>55</v>
      </c>
      <c r="S19" s="52" t="s">
        <v>55</v>
      </c>
      <c r="T19" s="52" t="s">
        <v>55</v>
      </c>
      <c r="U19" s="52" t="s">
        <v>55</v>
      </c>
      <c r="V19" s="52" t="s">
        <v>55</v>
      </c>
      <c r="W19" s="53" t="s">
        <v>55</v>
      </c>
      <c r="Y19" s="23" t="s">
        <v>52</v>
      </c>
      <c r="Z19" s="49" t="s">
        <v>56</v>
      </c>
      <c r="AA19" s="49" t="s">
        <v>56</v>
      </c>
      <c r="AB19" s="49" t="s">
        <v>56</v>
      </c>
      <c r="AC19" s="49" t="s">
        <v>56</v>
      </c>
      <c r="AD19" s="49" t="s">
        <v>56</v>
      </c>
      <c r="AE19" s="50" t="s">
        <v>56</v>
      </c>
      <c r="AG19" s="23" t="s">
        <v>52</v>
      </c>
      <c r="AH19" s="82" t="s">
        <v>57</v>
      </c>
      <c r="AI19" s="82" t="s">
        <v>57</v>
      </c>
      <c r="AJ19" s="82" t="s">
        <v>57</v>
      </c>
      <c r="AK19" s="82" t="s">
        <v>57</v>
      </c>
      <c r="AL19" s="82" t="s">
        <v>57</v>
      </c>
      <c r="AM19" s="90" t="s">
        <v>57</v>
      </c>
    </row>
    <row r="20" spans="1:39">
      <c r="A20" s="32">
        <v>0.01</v>
      </c>
      <c r="B20" s="33">
        <f t="shared" ref="B20:G29" si="25">(B$17/(2*PI()*$A20*B$12))*(1/SIN(2*PI()*B$18))*SQRT((SIN(2*PI()*SQRT($A20^2+B$18^2))-SIN(2*PI()*$A20)*COS(2*PI()*B$18))^2+(COS(2*PI()*SQRT($A20^2+B$18^2))-COS(2*PI()*$A20)*COS(2*PI()*B$18))^2)</f>
        <v>0.61592962976563492</v>
      </c>
      <c r="C20" s="33">
        <f t="shared" si="25"/>
        <v>1.1976409467665126</v>
      </c>
      <c r="D20" s="33">
        <f t="shared" si="25"/>
        <v>2.3952818935330251</v>
      </c>
      <c r="E20" s="33">
        <f t="shared" si="25"/>
        <v>4.7905637870660502</v>
      </c>
      <c r="F20" s="33">
        <f t="shared" si="25"/>
        <v>7.1858456805990736</v>
      </c>
      <c r="G20" s="34">
        <f t="shared" si="25"/>
        <v>9.5811275741321005</v>
      </c>
      <c r="I20" s="32">
        <v>0.01</v>
      </c>
      <c r="J20" s="45">
        <f t="shared" ref="J20:J51" si="26">J$16*(B20^2)</f>
        <v>15.742250264222736</v>
      </c>
      <c r="K20" s="45">
        <f t="shared" ref="K20:K51" si="27">K$16*(C20^2)</f>
        <v>85.811099789185974</v>
      </c>
      <c r="L20" s="45">
        <f t="shared" ref="L20:L51" si="28">L$16*(D20^2)</f>
        <v>467.76713746463525</v>
      </c>
      <c r="M20" s="45">
        <f t="shared" ref="M20:M51" si="29">M$16*(E20^2)</f>
        <v>2211.154692986956</v>
      </c>
      <c r="N20" s="45">
        <f t="shared" ref="N20:N51" si="30">N$16*(F20^2)</f>
        <v>5191.9665161085577</v>
      </c>
      <c r="O20" s="46">
        <f t="shared" ref="O20:O51" si="31">O$16*(G20^2)</f>
        <v>9381.7148087589303</v>
      </c>
      <c r="Q20" s="32">
        <v>0.01</v>
      </c>
      <c r="R20" s="54">
        <f t="shared" ref="R20:R51" si="32">J20*0.02*PI()*J$12^2*$Q20</f>
        <v>274.75409878363405</v>
      </c>
      <c r="S20" s="54">
        <f t="shared" ref="S20:S51" si="33">K20*0.02*PI()*K$12^2*$Q20</f>
        <v>396.12272428530696</v>
      </c>
      <c r="T20" s="54">
        <f t="shared" ref="T20:T51" si="34">L20*0.02*PI()*L$12^2*$Q20</f>
        <v>539.82874383047442</v>
      </c>
      <c r="U20" s="54">
        <f t="shared" ref="U20:U51" si="35">M20*0.02*PI()*M$12^2*$Q20</f>
        <v>637.9482250504667</v>
      </c>
      <c r="V20" s="54">
        <f t="shared" ref="V20:V51" si="36">N20*0.02*PI()*N$12^2*$Q20</f>
        <v>665.75689243636066</v>
      </c>
      <c r="W20" s="55">
        <f t="shared" ref="W20:W51" si="37">O20*0.02*PI()*O$12^2*$Q20</f>
        <v>676.68810431490976</v>
      </c>
      <c r="Y20" s="32">
        <v>0.01</v>
      </c>
      <c r="Z20" s="64">
        <f t="shared" ref="Z20:AE20" si="38">R$20</f>
        <v>274.75409878363405</v>
      </c>
      <c r="AA20" s="64">
        <f t="shared" si="38"/>
        <v>396.12272428530696</v>
      </c>
      <c r="AB20" s="64">
        <f t="shared" si="38"/>
        <v>539.82874383047442</v>
      </c>
      <c r="AC20" s="64">
        <f t="shared" si="38"/>
        <v>637.9482250504667</v>
      </c>
      <c r="AD20" s="64">
        <f t="shared" si="38"/>
        <v>665.75689243636066</v>
      </c>
      <c r="AE20" s="79">
        <f t="shared" si="38"/>
        <v>676.68810431490976</v>
      </c>
      <c r="AG20" s="32">
        <v>0.01</v>
      </c>
      <c r="AH20" s="86">
        <f t="shared" ref="AH20:AH51" si="39">(Z$69-Z20)/(AH$17^2)</f>
        <v>23.109693148045967</v>
      </c>
      <c r="AI20" s="86">
        <f t="shared" ref="AI20:AI51" si="40">(AA$69-AA20)/(AI$17^2)</f>
        <v>33.318063853199718</v>
      </c>
      <c r="AJ20" s="86">
        <f t="shared" ref="AJ20:AJ51" si="41">(AB$69-AB20)/(AJ$17^2)</f>
        <v>45.405243006916983</v>
      </c>
      <c r="AK20" s="86">
        <f t="shared" ref="AK20:AK51" si="42">(AC$69-AC20)/(AK$17^2)</f>
        <v>53.658117533186108</v>
      </c>
      <c r="AL20" s="86">
        <f t="shared" ref="AL20:AL51" si="43">(AD$69-AD20)/(AL$17^2)</f>
        <v>55.997117289656209</v>
      </c>
      <c r="AM20" s="87">
        <f t="shared" ref="AM20:AM51" si="44">(AE$69-AE20)/(AM$17^2)</f>
        <v>56.916546529721806</v>
      </c>
    </row>
    <row r="21" spans="1:39">
      <c r="A21" s="32">
        <v>0.02</v>
      </c>
      <c r="B21" s="33">
        <f t="shared" si="25"/>
        <v>0.30796481488281746</v>
      </c>
      <c r="C21" s="33">
        <f t="shared" si="25"/>
        <v>0.59882047338325628</v>
      </c>
      <c r="D21" s="33">
        <f t="shared" si="25"/>
        <v>1.1976409467665126</v>
      </c>
      <c r="E21" s="33">
        <f t="shared" si="25"/>
        <v>2.3952818935330251</v>
      </c>
      <c r="F21" s="33">
        <f t="shared" si="25"/>
        <v>3.5929228402995368</v>
      </c>
      <c r="G21" s="34">
        <f t="shared" si="25"/>
        <v>4.7905637870660502</v>
      </c>
      <c r="I21" s="32">
        <v>0.02</v>
      </c>
      <c r="J21" s="45">
        <f t="shared" si="26"/>
        <v>3.9355625660556841</v>
      </c>
      <c r="K21" s="45">
        <f t="shared" si="27"/>
        <v>21.452774947296493</v>
      </c>
      <c r="L21" s="45">
        <f t="shared" si="28"/>
        <v>116.94178436615881</v>
      </c>
      <c r="M21" s="45">
        <f t="shared" si="29"/>
        <v>552.78867324673899</v>
      </c>
      <c r="N21" s="45">
        <f t="shared" si="30"/>
        <v>1297.9916290271394</v>
      </c>
      <c r="O21" s="46">
        <f t="shared" si="31"/>
        <v>2345.4287021897326</v>
      </c>
      <c r="Q21" s="32">
        <v>0.02</v>
      </c>
      <c r="R21" s="54">
        <f t="shared" si="32"/>
        <v>137.37704939181702</v>
      </c>
      <c r="S21" s="54">
        <f t="shared" si="33"/>
        <v>198.06136214265348</v>
      </c>
      <c r="T21" s="54">
        <f t="shared" si="34"/>
        <v>269.91437191523721</v>
      </c>
      <c r="U21" s="54">
        <f t="shared" si="35"/>
        <v>318.97411252523335</v>
      </c>
      <c r="V21" s="54">
        <f t="shared" si="36"/>
        <v>332.87844621818033</v>
      </c>
      <c r="W21" s="55">
        <f t="shared" si="37"/>
        <v>338.34405215745488</v>
      </c>
      <c r="Y21" s="32">
        <v>0.02</v>
      </c>
      <c r="Z21" s="64">
        <f>SUM(R$20:R21)</f>
        <v>412.13114817545107</v>
      </c>
      <c r="AA21" s="64">
        <f>SUM(S$20:S21)</f>
        <v>594.18408642796044</v>
      </c>
      <c r="AB21" s="64">
        <f>SUM(T$20:T21)</f>
        <v>809.74311574571163</v>
      </c>
      <c r="AC21" s="64">
        <f>SUM(U$20:U21)</f>
        <v>956.92233757570011</v>
      </c>
      <c r="AD21" s="64">
        <f>SUM(V$20:V21)</f>
        <v>998.63533865454099</v>
      </c>
      <c r="AE21" s="79">
        <f>SUM(W$20:W21)</f>
        <v>1015.0321564723647</v>
      </c>
      <c r="AG21" s="32">
        <v>0.02</v>
      </c>
      <c r="AH21" s="86">
        <f t="shared" si="39"/>
        <v>19.807558675554723</v>
      </c>
      <c r="AI21" s="86">
        <f t="shared" si="40"/>
        <v>28.557259523107692</v>
      </c>
      <c r="AJ21" s="86">
        <f t="shared" si="41"/>
        <v>38.917306658975455</v>
      </c>
      <c r="AK21" s="86">
        <f t="shared" si="42"/>
        <v>45.990931365882858</v>
      </c>
      <c r="AL21" s="86">
        <f t="shared" si="43"/>
        <v>47.99571241691585</v>
      </c>
      <c r="AM21" s="87">
        <f t="shared" si="44"/>
        <v>48.783764794069981</v>
      </c>
    </row>
    <row r="22" spans="1:39">
      <c r="A22" s="32">
        <v>0.03</v>
      </c>
      <c r="B22" s="33">
        <f t="shared" si="25"/>
        <v>0.20530987658854502</v>
      </c>
      <c r="C22" s="33">
        <f t="shared" si="25"/>
        <v>0.39921364892217093</v>
      </c>
      <c r="D22" s="33">
        <f t="shared" si="25"/>
        <v>0.79842729784434185</v>
      </c>
      <c r="E22" s="33">
        <f t="shared" si="25"/>
        <v>1.5968545956886837</v>
      </c>
      <c r="F22" s="33">
        <f t="shared" si="25"/>
        <v>2.3952818935330251</v>
      </c>
      <c r="G22" s="34">
        <f t="shared" si="25"/>
        <v>3.1937091913773674</v>
      </c>
      <c r="I22" s="32">
        <v>0.03</v>
      </c>
      <c r="J22" s="45">
        <f t="shared" si="26"/>
        <v>1.7491389182469717</v>
      </c>
      <c r="K22" s="45">
        <f t="shared" si="27"/>
        <v>9.5345666432428899</v>
      </c>
      <c r="L22" s="45">
        <f t="shared" si="28"/>
        <v>51.97412638495949</v>
      </c>
      <c r="M22" s="45">
        <f t="shared" si="29"/>
        <v>245.6838547763285</v>
      </c>
      <c r="N22" s="45">
        <f t="shared" si="30"/>
        <v>576.88516845650668</v>
      </c>
      <c r="O22" s="46">
        <f t="shared" si="31"/>
        <v>1042.4127565287704</v>
      </c>
      <c r="Q22" s="32">
        <v>0.03</v>
      </c>
      <c r="R22" s="54">
        <f t="shared" si="32"/>
        <v>91.584699594544716</v>
      </c>
      <c r="S22" s="54">
        <f t="shared" si="33"/>
        <v>132.0409080951024</v>
      </c>
      <c r="T22" s="54">
        <f t="shared" si="34"/>
        <v>179.94291461015823</v>
      </c>
      <c r="U22" s="54">
        <f t="shared" si="35"/>
        <v>212.64940835015562</v>
      </c>
      <c r="V22" s="54">
        <f t="shared" si="36"/>
        <v>221.91896414545366</v>
      </c>
      <c r="W22" s="55">
        <f t="shared" si="37"/>
        <v>225.56270143830329</v>
      </c>
      <c r="Y22" s="32">
        <v>0.03</v>
      </c>
      <c r="Z22" s="64">
        <f>SUM(R$20:R22)</f>
        <v>503.71584776999578</v>
      </c>
      <c r="AA22" s="64">
        <f>SUM(S$20:S22)</f>
        <v>726.22499452306283</v>
      </c>
      <c r="AB22" s="64">
        <f>SUM(T$20:T22)</f>
        <v>989.68603035586989</v>
      </c>
      <c r="AC22" s="64">
        <f>SUM(U$20:U22)</f>
        <v>1169.5717459258558</v>
      </c>
      <c r="AD22" s="64">
        <f>SUM(V$20:V22)</f>
        <v>1220.5543027999947</v>
      </c>
      <c r="AE22" s="79">
        <f>SUM(W$20:W22)</f>
        <v>1240.594857910668</v>
      </c>
      <c r="AG22" s="32">
        <v>0.03</v>
      </c>
      <c r="AH22" s="86">
        <f t="shared" si="39"/>
        <v>17.606135693893894</v>
      </c>
      <c r="AI22" s="86">
        <f t="shared" si="40"/>
        <v>25.383389969713008</v>
      </c>
      <c r="AJ22" s="86">
        <f t="shared" si="41"/>
        <v>34.592015760347778</v>
      </c>
      <c r="AK22" s="86">
        <f t="shared" si="42"/>
        <v>40.879473921014018</v>
      </c>
      <c r="AL22" s="86">
        <f t="shared" si="43"/>
        <v>42.661442501755616</v>
      </c>
      <c r="AM22" s="87">
        <f t="shared" si="44"/>
        <v>43.361910303635433</v>
      </c>
    </row>
    <row r="23" spans="1:39">
      <c r="A23" s="32">
        <v>0.04</v>
      </c>
      <c r="B23" s="33">
        <f t="shared" si="25"/>
        <v>0.15398240744140873</v>
      </c>
      <c r="C23" s="33">
        <f t="shared" si="25"/>
        <v>0.29941023669162814</v>
      </c>
      <c r="D23" s="33">
        <f t="shared" si="25"/>
        <v>0.59882047338325628</v>
      </c>
      <c r="E23" s="33">
        <f t="shared" si="25"/>
        <v>1.1976409467665126</v>
      </c>
      <c r="F23" s="33">
        <f t="shared" si="25"/>
        <v>1.7964614201497684</v>
      </c>
      <c r="G23" s="34">
        <f t="shared" si="25"/>
        <v>2.3952818935330251</v>
      </c>
      <c r="I23" s="32">
        <v>0.04</v>
      </c>
      <c r="J23" s="45">
        <f t="shared" si="26"/>
        <v>0.98389064151392103</v>
      </c>
      <c r="K23" s="45">
        <f t="shared" si="27"/>
        <v>5.3631937368241234</v>
      </c>
      <c r="L23" s="45">
        <f t="shared" si="28"/>
        <v>29.235446091539703</v>
      </c>
      <c r="M23" s="45">
        <f t="shared" si="29"/>
        <v>138.19716831168475</v>
      </c>
      <c r="N23" s="45">
        <f t="shared" si="30"/>
        <v>324.49790725678486</v>
      </c>
      <c r="O23" s="46">
        <f t="shared" si="31"/>
        <v>586.35717554743314</v>
      </c>
      <c r="Q23" s="32">
        <v>0.04</v>
      </c>
      <c r="R23" s="54">
        <f t="shared" si="32"/>
        <v>68.688524695908512</v>
      </c>
      <c r="S23" s="54">
        <f t="shared" si="33"/>
        <v>99.03068107132674</v>
      </c>
      <c r="T23" s="54">
        <f t="shared" si="34"/>
        <v>134.95718595761861</v>
      </c>
      <c r="U23" s="54">
        <f t="shared" si="35"/>
        <v>159.48705626261668</v>
      </c>
      <c r="V23" s="54">
        <f t="shared" si="36"/>
        <v>166.43922310909016</v>
      </c>
      <c r="W23" s="55">
        <f t="shared" si="37"/>
        <v>169.17202607872744</v>
      </c>
      <c r="Y23" s="32">
        <v>0.04</v>
      </c>
      <c r="Z23" s="64">
        <f>SUM(R$20:R23)</f>
        <v>572.40437246590432</v>
      </c>
      <c r="AA23" s="64">
        <f>SUM(S$20:S23)</f>
        <v>825.25567559438957</v>
      </c>
      <c r="AB23" s="64">
        <f>SUM(T$20:T23)</f>
        <v>1124.6432163134884</v>
      </c>
      <c r="AC23" s="64">
        <f>SUM(U$20:U23)</f>
        <v>1329.0588021884726</v>
      </c>
      <c r="AD23" s="64">
        <f>SUM(V$20:V23)</f>
        <v>1386.9935259090848</v>
      </c>
      <c r="AE23" s="79">
        <f>SUM(W$20:W23)</f>
        <v>1409.7668839893954</v>
      </c>
      <c r="AG23" s="32">
        <v>0.04</v>
      </c>
      <c r="AH23" s="86">
        <f t="shared" si="39"/>
        <v>15.955068457648268</v>
      </c>
      <c r="AI23" s="86">
        <f t="shared" si="40"/>
        <v>23.002987804666997</v>
      </c>
      <c r="AJ23" s="86">
        <f t="shared" si="41"/>
        <v>31.348047586377014</v>
      </c>
      <c r="AK23" s="86">
        <f t="shared" si="42"/>
        <v>37.045880837362397</v>
      </c>
      <c r="AL23" s="86">
        <f t="shared" si="43"/>
        <v>38.660740065385447</v>
      </c>
      <c r="AM23" s="87">
        <f t="shared" si="44"/>
        <v>39.295519435809524</v>
      </c>
    </row>
    <row r="24" spans="1:39">
      <c r="A24" s="32">
        <v>0.05</v>
      </c>
      <c r="B24" s="33">
        <f t="shared" si="25"/>
        <v>0.12318592595312701</v>
      </c>
      <c r="C24" s="33">
        <f t="shared" si="25"/>
        <v>0.23952818935330253</v>
      </c>
      <c r="D24" s="33">
        <f t="shared" si="25"/>
        <v>0.47905637870660506</v>
      </c>
      <c r="E24" s="33">
        <f t="shared" si="25"/>
        <v>0.95811275741321011</v>
      </c>
      <c r="F24" s="33">
        <f t="shared" si="25"/>
        <v>1.4371691361198149</v>
      </c>
      <c r="G24" s="34">
        <f t="shared" si="25"/>
        <v>1.9162255148264202</v>
      </c>
      <c r="I24" s="32">
        <v>0.05</v>
      </c>
      <c r="J24" s="45">
        <f t="shared" si="26"/>
        <v>0.62969001056890972</v>
      </c>
      <c r="K24" s="45">
        <f t="shared" si="27"/>
        <v>3.4324439915674398</v>
      </c>
      <c r="L24" s="45">
        <f t="shared" si="28"/>
        <v>18.710685498585416</v>
      </c>
      <c r="M24" s="45">
        <f t="shared" si="29"/>
        <v>88.446187719478246</v>
      </c>
      <c r="N24" s="45">
        <f t="shared" si="30"/>
        <v>207.67866064434236</v>
      </c>
      <c r="O24" s="46">
        <f t="shared" si="31"/>
        <v>375.26859235035732</v>
      </c>
      <c r="Q24" s="32">
        <v>0.05</v>
      </c>
      <c r="R24" s="54">
        <f t="shared" si="32"/>
        <v>54.950819756726837</v>
      </c>
      <c r="S24" s="54">
        <f t="shared" si="33"/>
        <v>79.224544857061446</v>
      </c>
      <c r="T24" s="54">
        <f t="shared" si="34"/>
        <v>107.96574876609493</v>
      </c>
      <c r="U24" s="54">
        <f t="shared" si="35"/>
        <v>127.58964501009336</v>
      </c>
      <c r="V24" s="54">
        <f t="shared" si="36"/>
        <v>133.15137848727218</v>
      </c>
      <c r="W24" s="55">
        <f t="shared" si="37"/>
        <v>135.33762086298199</v>
      </c>
      <c r="Y24" s="32">
        <v>0.05</v>
      </c>
      <c r="Z24" s="64">
        <f>SUM(R$20:R24)</f>
        <v>627.3551922226311</v>
      </c>
      <c r="AA24" s="64">
        <f>SUM(S$20:S24)</f>
        <v>904.48022045145103</v>
      </c>
      <c r="AB24" s="64">
        <f>SUM(T$20:T24)</f>
        <v>1232.6089650795834</v>
      </c>
      <c r="AC24" s="64">
        <f>SUM(U$20:U24)</f>
        <v>1456.6484471985659</v>
      </c>
      <c r="AD24" s="64">
        <f>SUM(V$20:V24)</f>
        <v>1520.1449043963571</v>
      </c>
      <c r="AE24" s="79">
        <f>SUM(W$20:W24)</f>
        <v>1545.1045048523774</v>
      </c>
      <c r="AG24" s="32">
        <v>0.05</v>
      </c>
      <c r="AH24" s="86">
        <f t="shared" si="39"/>
        <v>14.63421466865177</v>
      </c>
      <c r="AI24" s="86">
        <f t="shared" si="40"/>
        <v>21.098666072630184</v>
      </c>
      <c r="AJ24" s="86">
        <f t="shared" si="41"/>
        <v>28.752873047200403</v>
      </c>
      <c r="AK24" s="86">
        <f t="shared" si="42"/>
        <v>33.979006370441098</v>
      </c>
      <c r="AL24" s="86">
        <f t="shared" si="43"/>
        <v>35.460178116289306</v>
      </c>
      <c r="AM24" s="87">
        <f t="shared" si="44"/>
        <v>36.042406741548795</v>
      </c>
    </row>
    <row r="25" spans="1:39">
      <c r="A25" s="32">
        <v>0.06</v>
      </c>
      <c r="B25" s="33">
        <f t="shared" si="25"/>
        <v>0.10265493829427251</v>
      </c>
      <c r="C25" s="33">
        <f t="shared" si="25"/>
        <v>0.19960682446108546</v>
      </c>
      <c r="D25" s="33">
        <f t="shared" si="25"/>
        <v>0.39921364892217093</v>
      </c>
      <c r="E25" s="33">
        <f t="shared" si="25"/>
        <v>0.79842729784434185</v>
      </c>
      <c r="F25" s="33">
        <f t="shared" si="25"/>
        <v>1.1976409467665126</v>
      </c>
      <c r="G25" s="34">
        <f t="shared" si="25"/>
        <v>1.5968545956886837</v>
      </c>
      <c r="I25" s="32">
        <v>0.06</v>
      </c>
      <c r="J25" s="45">
        <f t="shared" si="26"/>
        <v>0.43728472956174291</v>
      </c>
      <c r="K25" s="45">
        <f t="shared" si="27"/>
        <v>2.3836416608107225</v>
      </c>
      <c r="L25" s="45">
        <f t="shared" si="28"/>
        <v>12.993531596239873</v>
      </c>
      <c r="M25" s="45">
        <f t="shared" si="29"/>
        <v>61.420963694082126</v>
      </c>
      <c r="N25" s="45">
        <f t="shared" si="30"/>
        <v>144.22129211412667</v>
      </c>
      <c r="O25" s="46">
        <f t="shared" si="31"/>
        <v>260.6031891321926</v>
      </c>
      <c r="Q25" s="32">
        <v>0.06</v>
      </c>
      <c r="R25" s="54">
        <f t="shared" si="32"/>
        <v>45.792349797272358</v>
      </c>
      <c r="S25" s="54">
        <f t="shared" si="33"/>
        <v>66.020454047551198</v>
      </c>
      <c r="T25" s="54">
        <f t="shared" si="34"/>
        <v>89.971457305079113</v>
      </c>
      <c r="U25" s="54">
        <f t="shared" si="35"/>
        <v>106.32470417507781</v>
      </c>
      <c r="V25" s="54">
        <f t="shared" si="36"/>
        <v>110.95948207272683</v>
      </c>
      <c r="W25" s="55">
        <f t="shared" si="37"/>
        <v>112.78135071915165</v>
      </c>
      <c r="Y25" s="32">
        <v>0.06</v>
      </c>
      <c r="Z25" s="64">
        <f>SUM(R$20:R25)</f>
        <v>673.14754201990343</v>
      </c>
      <c r="AA25" s="64">
        <f>SUM(S$20:S25)</f>
        <v>970.50067449900223</v>
      </c>
      <c r="AB25" s="64">
        <f>SUM(T$20:T25)</f>
        <v>1322.5804223846626</v>
      </c>
      <c r="AC25" s="64">
        <f>SUM(U$20:U25)</f>
        <v>1562.9731513736438</v>
      </c>
      <c r="AD25" s="64">
        <f>SUM(V$20:V25)</f>
        <v>1631.1043864690839</v>
      </c>
      <c r="AE25" s="79">
        <f>SUM(W$20:W25)</f>
        <v>1657.8858555715292</v>
      </c>
      <c r="AG25" s="32">
        <v>0.06</v>
      </c>
      <c r="AH25" s="86">
        <f t="shared" si="39"/>
        <v>13.533503177821357</v>
      </c>
      <c r="AI25" s="86">
        <f t="shared" si="40"/>
        <v>19.51173129593284</v>
      </c>
      <c r="AJ25" s="86">
        <f t="shared" si="41"/>
        <v>26.59022759788656</v>
      </c>
      <c r="AK25" s="86">
        <f t="shared" si="42"/>
        <v>31.423277648006678</v>
      </c>
      <c r="AL25" s="86">
        <f t="shared" si="43"/>
        <v>32.793043158709189</v>
      </c>
      <c r="AM25" s="87">
        <f t="shared" si="44"/>
        <v>33.331479496331518</v>
      </c>
    </row>
    <row r="26" spans="1:39">
      <c r="A26" s="32">
        <v>7.0000000000000007E-2</v>
      </c>
      <c r="B26" s="33">
        <f t="shared" si="25"/>
        <v>8.7989947109376423E-2</v>
      </c>
      <c r="C26" s="33">
        <f t="shared" si="25"/>
        <v>0.17109156382378748</v>
      </c>
      <c r="D26" s="33">
        <f t="shared" si="25"/>
        <v>0.34218312764757497</v>
      </c>
      <c r="E26" s="33">
        <f t="shared" si="25"/>
        <v>0.68436625529514994</v>
      </c>
      <c r="F26" s="33">
        <f t="shared" si="25"/>
        <v>1.0265493829427248</v>
      </c>
      <c r="G26" s="34">
        <f t="shared" si="25"/>
        <v>1.3687325105902999</v>
      </c>
      <c r="I26" s="32">
        <v>7.0000000000000007E-2</v>
      </c>
      <c r="J26" s="45">
        <f t="shared" si="26"/>
        <v>0.32127041355556607</v>
      </c>
      <c r="K26" s="45">
        <f t="shared" si="27"/>
        <v>1.7512469344731829</v>
      </c>
      <c r="L26" s="45">
        <f t="shared" si="28"/>
        <v>9.5462681115231671</v>
      </c>
      <c r="M26" s="45">
        <f t="shared" si="29"/>
        <v>45.12560597932562</v>
      </c>
      <c r="N26" s="45">
        <f t="shared" si="30"/>
        <v>105.95850032874607</v>
      </c>
      <c r="O26" s="46">
        <f t="shared" si="31"/>
        <v>191.46356752569241</v>
      </c>
      <c r="Q26" s="32">
        <v>7.0000000000000007E-2</v>
      </c>
      <c r="R26" s="54">
        <f t="shared" si="32"/>
        <v>39.250585540519154</v>
      </c>
      <c r="S26" s="54">
        <f t="shared" si="33"/>
        <v>56.58896061218671</v>
      </c>
      <c r="T26" s="54">
        <f t="shared" si="34"/>
        <v>77.11839197578206</v>
      </c>
      <c r="U26" s="54">
        <f t="shared" si="35"/>
        <v>91.135460721495221</v>
      </c>
      <c r="V26" s="54">
        <f t="shared" si="36"/>
        <v>95.108127490908686</v>
      </c>
      <c r="W26" s="55">
        <f t="shared" si="37"/>
        <v>96.66972918784424</v>
      </c>
      <c r="Y26" s="32">
        <v>7.0000000000000007E-2</v>
      </c>
      <c r="Z26" s="64">
        <f>SUM(R$20:R26)</f>
        <v>712.39812756042261</v>
      </c>
      <c r="AA26" s="64">
        <f>SUM(S$20:S26)</f>
        <v>1027.089635111189</v>
      </c>
      <c r="AB26" s="64">
        <f>SUM(T$20:T26)</f>
        <v>1399.6988143604447</v>
      </c>
      <c r="AC26" s="64">
        <f>SUM(U$20:U26)</f>
        <v>1654.1086120951391</v>
      </c>
      <c r="AD26" s="64">
        <f>SUM(V$20:V26)</f>
        <v>1726.2125139599925</v>
      </c>
      <c r="AE26" s="79">
        <f>SUM(W$20:W26)</f>
        <v>1754.5555847593735</v>
      </c>
      <c r="AG26" s="32">
        <v>7.0000000000000007E-2</v>
      </c>
      <c r="AH26" s="86">
        <f t="shared" si="39"/>
        <v>12.590036185681001</v>
      </c>
      <c r="AI26" s="86">
        <f t="shared" si="40"/>
        <v>18.151501487335121</v>
      </c>
      <c r="AJ26" s="86">
        <f t="shared" si="41"/>
        <v>24.736531498474697</v>
      </c>
      <c r="AK26" s="86">
        <f t="shared" si="42"/>
        <v>29.232653028777179</v>
      </c>
      <c r="AL26" s="86">
        <f t="shared" si="43"/>
        <v>30.506927480783375</v>
      </c>
      <c r="AM26" s="87">
        <f t="shared" si="44"/>
        <v>31.007827571859568</v>
      </c>
    </row>
    <row r="27" spans="1:39">
      <c r="A27" s="32">
        <v>0.08</v>
      </c>
      <c r="B27" s="33">
        <f t="shared" si="25"/>
        <v>7.6991203720704365E-2</v>
      </c>
      <c r="C27" s="33">
        <f t="shared" si="25"/>
        <v>0.14970511834581407</v>
      </c>
      <c r="D27" s="33">
        <f t="shared" si="25"/>
        <v>0.29941023669162814</v>
      </c>
      <c r="E27" s="33">
        <f t="shared" si="25"/>
        <v>0.59882047338325628</v>
      </c>
      <c r="F27" s="33">
        <f t="shared" si="25"/>
        <v>0.8982307100748842</v>
      </c>
      <c r="G27" s="34">
        <f t="shared" si="25"/>
        <v>1.1976409467665126</v>
      </c>
      <c r="I27" s="32">
        <v>0.08</v>
      </c>
      <c r="J27" s="45">
        <f t="shared" si="26"/>
        <v>0.24597266037848026</v>
      </c>
      <c r="K27" s="45">
        <f t="shared" si="27"/>
        <v>1.3407984342060308</v>
      </c>
      <c r="L27" s="45">
        <f t="shared" si="28"/>
        <v>7.3088615228849259</v>
      </c>
      <c r="M27" s="45">
        <f t="shared" si="29"/>
        <v>34.549292077921187</v>
      </c>
      <c r="N27" s="45">
        <f t="shared" si="30"/>
        <v>81.124476814196214</v>
      </c>
      <c r="O27" s="46">
        <f t="shared" si="31"/>
        <v>146.58929388685829</v>
      </c>
      <c r="Q27" s="32">
        <v>0.08</v>
      </c>
      <c r="R27" s="54">
        <f t="shared" si="32"/>
        <v>34.344262347954256</v>
      </c>
      <c r="S27" s="54">
        <f t="shared" si="33"/>
        <v>49.51534053566337</v>
      </c>
      <c r="T27" s="54">
        <f t="shared" si="34"/>
        <v>67.478592978809303</v>
      </c>
      <c r="U27" s="54">
        <f t="shared" si="35"/>
        <v>79.743528131308338</v>
      </c>
      <c r="V27" s="54">
        <f t="shared" si="36"/>
        <v>83.219611554545082</v>
      </c>
      <c r="W27" s="55">
        <f t="shared" si="37"/>
        <v>84.586013039363721</v>
      </c>
      <c r="Y27" s="32">
        <v>0.08</v>
      </c>
      <c r="Z27" s="64">
        <f>SUM(R$20:R27)</f>
        <v>746.74238990837682</v>
      </c>
      <c r="AA27" s="64">
        <f>SUM(S$20:S27)</f>
        <v>1076.6049756468524</v>
      </c>
      <c r="AB27" s="64">
        <f>SUM(T$20:T27)</f>
        <v>1467.1774073392539</v>
      </c>
      <c r="AC27" s="64">
        <f>SUM(U$20:U27)</f>
        <v>1733.8521402264473</v>
      </c>
      <c r="AD27" s="64">
        <f>SUM(V$20:V27)</f>
        <v>1809.4321255145376</v>
      </c>
      <c r="AE27" s="79">
        <f>SUM(W$20:W27)</f>
        <v>1839.1415977987372</v>
      </c>
      <c r="AG27" s="32">
        <v>0.08</v>
      </c>
      <c r="AH27" s="86">
        <f t="shared" si="39"/>
        <v>11.764502567558189</v>
      </c>
      <c r="AI27" s="86">
        <f t="shared" si="40"/>
        <v>16.961300404812111</v>
      </c>
      <c r="AJ27" s="86">
        <f t="shared" si="41"/>
        <v>23.114547411489315</v>
      </c>
      <c r="AK27" s="86">
        <f t="shared" si="42"/>
        <v>27.315856486951368</v>
      </c>
      <c r="AL27" s="86">
        <f t="shared" si="43"/>
        <v>28.506576262598287</v>
      </c>
      <c r="AM27" s="87">
        <f t="shared" si="44"/>
        <v>28.974632137946614</v>
      </c>
    </row>
    <row r="28" spans="1:39">
      <c r="A28" s="32">
        <v>0.09</v>
      </c>
      <c r="B28" s="33">
        <f t="shared" si="25"/>
        <v>6.8436625529515002E-2</v>
      </c>
      <c r="C28" s="33">
        <f t="shared" si="25"/>
        <v>0.13307121630739027</v>
      </c>
      <c r="D28" s="33">
        <f t="shared" si="25"/>
        <v>0.26614243261478054</v>
      </c>
      <c r="E28" s="33">
        <f t="shared" si="25"/>
        <v>0.53228486522956109</v>
      </c>
      <c r="F28" s="33">
        <f t="shared" si="25"/>
        <v>0.79842729784434163</v>
      </c>
      <c r="G28" s="34">
        <f t="shared" si="25"/>
        <v>1.0645697304591222</v>
      </c>
      <c r="I28" s="32">
        <v>0.09</v>
      </c>
      <c r="J28" s="45">
        <f t="shared" si="26"/>
        <v>0.19434876869410792</v>
      </c>
      <c r="K28" s="45">
        <f t="shared" si="27"/>
        <v>1.0593962936936538</v>
      </c>
      <c r="L28" s="45">
        <f t="shared" si="28"/>
        <v>5.7749029316621634</v>
      </c>
      <c r="M28" s="45">
        <f t="shared" si="29"/>
        <v>27.298206086258713</v>
      </c>
      <c r="N28" s="45">
        <f t="shared" si="30"/>
        <v>64.098352050722951</v>
      </c>
      <c r="O28" s="46">
        <f t="shared" si="31"/>
        <v>115.82363961430778</v>
      </c>
      <c r="Q28" s="32">
        <v>0.09</v>
      </c>
      <c r="R28" s="54">
        <f t="shared" si="32"/>
        <v>30.52823319818156</v>
      </c>
      <c r="S28" s="54">
        <f t="shared" si="33"/>
        <v>44.01363603170077</v>
      </c>
      <c r="T28" s="54">
        <f t="shared" si="34"/>
        <v>59.980971536719373</v>
      </c>
      <c r="U28" s="54">
        <f t="shared" si="35"/>
        <v>70.883136116718518</v>
      </c>
      <c r="V28" s="54">
        <f t="shared" si="36"/>
        <v>73.972988048484552</v>
      </c>
      <c r="W28" s="55">
        <f t="shared" si="37"/>
        <v>75.187567146101074</v>
      </c>
      <c r="Y28" s="32">
        <v>0.09</v>
      </c>
      <c r="Z28" s="64">
        <f>SUM(R$20:R28)</f>
        <v>777.27062310655833</v>
      </c>
      <c r="AA28" s="64">
        <f>SUM(S$20:S28)</f>
        <v>1120.6186116785532</v>
      </c>
      <c r="AB28" s="64">
        <f>SUM(T$20:T28)</f>
        <v>1527.1583788759733</v>
      </c>
      <c r="AC28" s="64">
        <f>SUM(U$20:U28)</f>
        <v>1804.7352763431659</v>
      </c>
      <c r="AD28" s="64">
        <f>SUM(V$20:V28)</f>
        <v>1883.405113563022</v>
      </c>
      <c r="AE28" s="79">
        <f>SUM(W$20:W28)</f>
        <v>1914.3291649448383</v>
      </c>
      <c r="AG28" s="32">
        <v>0.09</v>
      </c>
      <c r="AH28" s="86">
        <f t="shared" si="39"/>
        <v>11.03069490700458</v>
      </c>
      <c r="AI28" s="86">
        <f t="shared" si="40"/>
        <v>15.903343887013884</v>
      </c>
      <c r="AJ28" s="86">
        <f t="shared" si="41"/>
        <v>21.672783778613422</v>
      </c>
      <c r="AK28" s="86">
        <f t="shared" si="42"/>
        <v>25.612037338661757</v>
      </c>
      <c r="AL28" s="86">
        <f t="shared" si="43"/>
        <v>26.728486290878212</v>
      </c>
      <c r="AM28" s="87">
        <f t="shared" si="44"/>
        <v>27.167347307801762</v>
      </c>
    </row>
    <row r="29" spans="1:39">
      <c r="A29" s="32">
        <v>0.1</v>
      </c>
      <c r="B29" s="33">
        <f t="shared" si="25"/>
        <v>6.1592962976563505E-2</v>
      </c>
      <c r="C29" s="33">
        <f t="shared" si="25"/>
        <v>0.11976409467665126</v>
      </c>
      <c r="D29" s="33">
        <f t="shared" si="25"/>
        <v>0.23952818935330253</v>
      </c>
      <c r="E29" s="33">
        <f t="shared" si="25"/>
        <v>0.47905637870660506</v>
      </c>
      <c r="F29" s="33">
        <f t="shared" si="25"/>
        <v>0.71858456805990745</v>
      </c>
      <c r="G29" s="34">
        <f t="shared" si="25"/>
        <v>0.95811275741321011</v>
      </c>
      <c r="I29" s="32">
        <v>0.1</v>
      </c>
      <c r="J29" s="45">
        <f t="shared" si="26"/>
        <v>0.15742250264222743</v>
      </c>
      <c r="K29" s="45">
        <f t="shared" si="27"/>
        <v>0.85811099789185996</v>
      </c>
      <c r="L29" s="45">
        <f t="shared" si="28"/>
        <v>4.6776713746463541</v>
      </c>
      <c r="M29" s="45">
        <f t="shared" si="29"/>
        <v>22.111546929869561</v>
      </c>
      <c r="N29" s="45">
        <f t="shared" si="30"/>
        <v>51.919665161085589</v>
      </c>
      <c r="O29" s="46">
        <f t="shared" si="31"/>
        <v>93.817148087589331</v>
      </c>
      <c r="Q29" s="32">
        <v>0.1</v>
      </c>
      <c r="R29" s="54">
        <f t="shared" si="32"/>
        <v>27.475409878363418</v>
      </c>
      <c r="S29" s="54">
        <f t="shared" si="33"/>
        <v>39.612272428530723</v>
      </c>
      <c r="T29" s="54">
        <f t="shared" si="34"/>
        <v>53.982874383047466</v>
      </c>
      <c r="U29" s="54">
        <f t="shared" si="35"/>
        <v>63.794822505046682</v>
      </c>
      <c r="V29" s="54">
        <f t="shared" si="36"/>
        <v>66.575689243636091</v>
      </c>
      <c r="W29" s="55">
        <f t="shared" si="37"/>
        <v>67.668810431490996</v>
      </c>
      <c r="Y29" s="32">
        <v>0.1</v>
      </c>
      <c r="Z29" s="64">
        <f>SUM(R$20:R29)</f>
        <v>804.74603298492173</v>
      </c>
      <c r="AA29" s="64">
        <f>SUM(S$20:S29)</f>
        <v>1160.230884107084</v>
      </c>
      <c r="AB29" s="64">
        <f>SUM(T$20:T29)</f>
        <v>1581.1412532590207</v>
      </c>
      <c r="AC29" s="64">
        <f>SUM(U$20:U29)</f>
        <v>1868.5300988482127</v>
      </c>
      <c r="AD29" s="64">
        <f>SUM(V$20:V29)</f>
        <v>1949.9808028066582</v>
      </c>
      <c r="AE29" s="79">
        <f>SUM(W$20:W29)</f>
        <v>1981.9979753763294</v>
      </c>
      <c r="AG29" s="32">
        <v>0.1</v>
      </c>
      <c r="AH29" s="86">
        <f t="shared" si="39"/>
        <v>10.370268012506333</v>
      </c>
      <c r="AI29" s="86">
        <f t="shared" si="40"/>
        <v>14.951183020995476</v>
      </c>
      <c r="AJ29" s="86">
        <f t="shared" si="41"/>
        <v>20.37519650902512</v>
      </c>
      <c r="AK29" s="86">
        <f t="shared" si="42"/>
        <v>24.078600105201104</v>
      </c>
      <c r="AL29" s="86">
        <f t="shared" si="43"/>
        <v>25.128205316330142</v>
      </c>
      <c r="AM29" s="87">
        <f t="shared" si="44"/>
        <v>25.540790960671398</v>
      </c>
    </row>
    <row r="30" spans="1:39">
      <c r="A30" s="32">
        <v>0.11</v>
      </c>
      <c r="B30" s="33">
        <f t="shared" ref="B30:G39" si="45">(B$17/(2*PI()*$A30*B$12))*(1/SIN(2*PI()*B$18))*SQRT((SIN(2*PI()*SQRT($A30^2+B$18^2))-SIN(2*PI()*$A30)*COS(2*PI()*B$18))^2+(COS(2*PI()*SQRT($A30^2+B$18^2))-COS(2*PI()*$A30)*COS(2*PI()*B$18))^2)</f>
        <v>5.5993602705966823E-2</v>
      </c>
      <c r="C30" s="33">
        <f t="shared" si="45"/>
        <v>0.1088764497060466</v>
      </c>
      <c r="D30" s="33">
        <f t="shared" si="45"/>
        <v>0.21775289941209319</v>
      </c>
      <c r="E30" s="33">
        <f t="shared" si="45"/>
        <v>0.43550579882418639</v>
      </c>
      <c r="F30" s="33">
        <f t="shared" si="45"/>
        <v>0.65325869823627958</v>
      </c>
      <c r="G30" s="34">
        <f t="shared" si="45"/>
        <v>0.87101159764837277</v>
      </c>
      <c r="I30" s="32">
        <v>0.11</v>
      </c>
      <c r="J30" s="45">
        <f t="shared" si="26"/>
        <v>0.13010124185308053</v>
      </c>
      <c r="K30" s="45">
        <f t="shared" si="27"/>
        <v>0.70918264288583455</v>
      </c>
      <c r="L30" s="45">
        <f t="shared" si="28"/>
        <v>3.8658441112779776</v>
      </c>
      <c r="M30" s="45">
        <f t="shared" si="29"/>
        <v>18.274005727164923</v>
      </c>
      <c r="N30" s="45">
        <f t="shared" si="30"/>
        <v>42.908814182715368</v>
      </c>
      <c r="O30" s="46">
        <f t="shared" si="31"/>
        <v>77.534833130239093</v>
      </c>
      <c r="Q30" s="32">
        <v>0.11</v>
      </c>
      <c r="R30" s="54">
        <f t="shared" si="32"/>
        <v>24.977645343966739</v>
      </c>
      <c r="S30" s="54">
        <f t="shared" si="33"/>
        <v>36.011156753209733</v>
      </c>
      <c r="T30" s="54">
        <f t="shared" si="34"/>
        <v>49.075340348224948</v>
      </c>
      <c r="U30" s="54">
        <f t="shared" si="35"/>
        <v>57.995293186406052</v>
      </c>
      <c r="V30" s="54">
        <f t="shared" si="36"/>
        <v>60.523353857851006</v>
      </c>
      <c r="W30" s="55">
        <f t="shared" si="37"/>
        <v>61.517100392264531</v>
      </c>
      <c r="Y30" s="32">
        <v>0.11</v>
      </c>
      <c r="Z30" s="64">
        <f>SUM(R$20:R30)</f>
        <v>829.72367832888847</v>
      </c>
      <c r="AA30" s="64">
        <f>SUM(S$20:S30)</f>
        <v>1196.2420408602936</v>
      </c>
      <c r="AB30" s="64">
        <f>SUM(T$20:T30)</f>
        <v>1630.2165936072456</v>
      </c>
      <c r="AC30" s="64">
        <f>SUM(U$20:U30)</f>
        <v>1926.5253920346188</v>
      </c>
      <c r="AD30" s="64">
        <f>SUM(V$20:V30)</f>
        <v>2010.5041566645091</v>
      </c>
      <c r="AE30" s="79">
        <f>SUM(W$20:W30)</f>
        <v>2043.515075768594</v>
      </c>
      <c r="AG30" s="32">
        <v>0.11</v>
      </c>
      <c r="AH30" s="86">
        <f t="shared" si="39"/>
        <v>9.7698799265988328</v>
      </c>
      <c r="AI30" s="86">
        <f t="shared" si="40"/>
        <v>14.085582233706019</v>
      </c>
      <c r="AJ30" s="86">
        <f t="shared" si="41"/>
        <v>19.195571718490296</v>
      </c>
      <c r="AK30" s="86">
        <f t="shared" si="42"/>
        <v>22.684566256600512</v>
      </c>
      <c r="AL30" s="86">
        <f t="shared" si="43"/>
        <v>23.673404430377353</v>
      </c>
      <c r="AM30" s="87">
        <f t="shared" si="44"/>
        <v>24.062103372371062</v>
      </c>
    </row>
    <row r="31" spans="1:39">
      <c r="A31" s="32">
        <v>0.12</v>
      </c>
      <c r="B31" s="33">
        <f t="shared" si="45"/>
        <v>5.1327469147136255E-2</v>
      </c>
      <c r="C31" s="33">
        <f t="shared" si="45"/>
        <v>9.9803412230542732E-2</v>
      </c>
      <c r="D31" s="33">
        <f t="shared" si="45"/>
        <v>0.19960682446108546</v>
      </c>
      <c r="E31" s="33">
        <f t="shared" si="45"/>
        <v>0.39921364892217093</v>
      </c>
      <c r="F31" s="33">
        <f t="shared" si="45"/>
        <v>0.59882047338325628</v>
      </c>
      <c r="G31" s="34">
        <f t="shared" si="45"/>
        <v>0.79842729784434185</v>
      </c>
      <c r="I31" s="32">
        <v>0.12</v>
      </c>
      <c r="J31" s="45">
        <f t="shared" si="26"/>
        <v>0.10932118239043573</v>
      </c>
      <c r="K31" s="45">
        <f t="shared" si="27"/>
        <v>0.59591041520268062</v>
      </c>
      <c r="L31" s="45">
        <f t="shared" si="28"/>
        <v>3.2483828990599681</v>
      </c>
      <c r="M31" s="45">
        <f t="shared" si="29"/>
        <v>15.355240923520531</v>
      </c>
      <c r="N31" s="45">
        <f t="shared" si="30"/>
        <v>36.055323028531667</v>
      </c>
      <c r="O31" s="46">
        <f t="shared" si="31"/>
        <v>65.150797283048149</v>
      </c>
      <c r="Q31" s="32">
        <v>0.12</v>
      </c>
      <c r="R31" s="54">
        <f t="shared" si="32"/>
        <v>22.896174898636179</v>
      </c>
      <c r="S31" s="54">
        <f t="shared" si="33"/>
        <v>33.010227023775599</v>
      </c>
      <c r="T31" s="54">
        <f t="shared" si="34"/>
        <v>44.985728652539557</v>
      </c>
      <c r="U31" s="54">
        <f t="shared" si="35"/>
        <v>53.162352087538906</v>
      </c>
      <c r="V31" s="54">
        <f t="shared" si="36"/>
        <v>55.479741036363414</v>
      </c>
      <c r="W31" s="55">
        <f t="shared" si="37"/>
        <v>56.390675359575823</v>
      </c>
      <c r="Y31" s="32">
        <v>0.12</v>
      </c>
      <c r="Z31" s="64">
        <f>SUM(R$20:R31)</f>
        <v>852.61985322752469</v>
      </c>
      <c r="AA31" s="64">
        <f>SUM(S$20:S31)</f>
        <v>1229.2522678840692</v>
      </c>
      <c r="AB31" s="64">
        <f>SUM(T$20:T31)</f>
        <v>1675.2023222597852</v>
      </c>
      <c r="AC31" s="64">
        <f>SUM(U$20:U31)</f>
        <v>1979.6877441221577</v>
      </c>
      <c r="AD31" s="64">
        <f>SUM(V$20:V31)</f>
        <v>2065.9838977008726</v>
      </c>
      <c r="AE31" s="79">
        <f>SUM(W$20:W31)</f>
        <v>2099.9057511281699</v>
      </c>
      <c r="AG31" s="32">
        <v>0.12</v>
      </c>
      <c r="AH31" s="86">
        <f t="shared" si="39"/>
        <v>9.2195241811836244</v>
      </c>
      <c r="AI31" s="86">
        <f t="shared" si="40"/>
        <v>13.292114845357348</v>
      </c>
      <c r="AJ31" s="86">
        <f t="shared" si="41"/>
        <v>18.114248993833375</v>
      </c>
      <c r="AK31" s="86">
        <f t="shared" si="42"/>
        <v>21.406701895383303</v>
      </c>
      <c r="AL31" s="86">
        <f t="shared" si="43"/>
        <v>22.339836951587291</v>
      </c>
      <c r="AM31" s="87">
        <f t="shared" si="44"/>
        <v>22.706639749762424</v>
      </c>
    </row>
    <row r="32" spans="1:39">
      <c r="A32" s="32">
        <v>0.13</v>
      </c>
      <c r="B32" s="33">
        <f t="shared" si="45"/>
        <v>4.7379202289664232E-2</v>
      </c>
      <c r="C32" s="33">
        <f t="shared" si="45"/>
        <v>9.2126226674347111E-2</v>
      </c>
      <c r="D32" s="33">
        <f t="shared" si="45"/>
        <v>0.18425245334869422</v>
      </c>
      <c r="E32" s="33">
        <f t="shared" si="45"/>
        <v>0.36850490669738845</v>
      </c>
      <c r="F32" s="33">
        <f t="shared" si="45"/>
        <v>0.55275736004608256</v>
      </c>
      <c r="G32" s="34">
        <f t="shared" si="45"/>
        <v>0.73700981339477689</v>
      </c>
      <c r="I32" s="32">
        <v>0.13</v>
      </c>
      <c r="J32" s="45">
        <f t="shared" si="26"/>
        <v>9.3149409847471845E-2</v>
      </c>
      <c r="K32" s="45">
        <f t="shared" si="27"/>
        <v>0.50775798691826013</v>
      </c>
      <c r="L32" s="45">
        <f t="shared" si="28"/>
        <v>2.7678528844061256</v>
      </c>
      <c r="M32" s="45">
        <f t="shared" si="29"/>
        <v>13.083755579804471</v>
      </c>
      <c r="N32" s="45">
        <f t="shared" si="30"/>
        <v>30.721695361589095</v>
      </c>
      <c r="O32" s="46">
        <f t="shared" si="31"/>
        <v>55.513105377271771</v>
      </c>
      <c r="Q32" s="32">
        <v>0.13</v>
      </c>
      <c r="R32" s="54">
        <f t="shared" si="32"/>
        <v>21.134930675664162</v>
      </c>
      <c r="S32" s="54">
        <f t="shared" si="33"/>
        <v>30.470978791177458</v>
      </c>
      <c r="T32" s="54">
        <f t="shared" si="34"/>
        <v>41.525287986959569</v>
      </c>
      <c r="U32" s="54">
        <f t="shared" si="35"/>
        <v>49.072940388497429</v>
      </c>
      <c r="V32" s="54">
        <f t="shared" si="36"/>
        <v>51.212068648950819</v>
      </c>
      <c r="W32" s="55">
        <f t="shared" si="37"/>
        <v>52.052931101146903</v>
      </c>
      <c r="Y32" s="32">
        <v>0.13</v>
      </c>
      <c r="Z32" s="64">
        <f>SUM(R$20:R32)</f>
        <v>873.75478390318881</v>
      </c>
      <c r="AA32" s="64">
        <f>SUM(S$20:S32)</f>
        <v>1259.7232466752466</v>
      </c>
      <c r="AB32" s="64">
        <f>SUM(T$20:T32)</f>
        <v>1716.7276102467447</v>
      </c>
      <c r="AC32" s="64">
        <f>SUM(U$20:U32)</f>
        <v>2028.7606845106552</v>
      </c>
      <c r="AD32" s="64">
        <f>SUM(V$20:V32)</f>
        <v>2117.1959663498233</v>
      </c>
      <c r="AE32" s="79">
        <f>SUM(W$20:W32)</f>
        <v>2151.9586822293168</v>
      </c>
      <c r="AG32" s="32">
        <v>0.13</v>
      </c>
      <c r="AH32" s="86">
        <f t="shared" si="39"/>
        <v>8.7115034931080491</v>
      </c>
      <c r="AI32" s="86">
        <f t="shared" si="40"/>
        <v>12.559683409958575</v>
      </c>
      <c r="AJ32" s="86">
        <f t="shared" si="41"/>
        <v>17.116104940303913</v>
      </c>
      <c r="AK32" s="86">
        <f t="shared" si="42"/>
        <v>20.227134792721262</v>
      </c>
      <c r="AL32" s="86">
        <f t="shared" si="43"/>
        <v>21.108851586550319</v>
      </c>
      <c r="AM32" s="87">
        <f t="shared" si="44"/>
        <v>21.455442559662146</v>
      </c>
    </row>
    <row r="33" spans="1:39">
      <c r="A33" s="32">
        <v>0.14000000000000001</v>
      </c>
      <c r="B33" s="33">
        <f t="shared" si="45"/>
        <v>4.3994973554688212E-2</v>
      </c>
      <c r="C33" s="33">
        <f t="shared" si="45"/>
        <v>8.5545781911893742E-2</v>
      </c>
      <c r="D33" s="33">
        <f t="shared" si="45"/>
        <v>0.17109156382378748</v>
      </c>
      <c r="E33" s="33">
        <f t="shared" si="45"/>
        <v>0.34218312764757497</v>
      </c>
      <c r="F33" s="33">
        <f t="shared" si="45"/>
        <v>0.5132746914713624</v>
      </c>
      <c r="G33" s="34">
        <f t="shared" si="45"/>
        <v>0.68436625529514994</v>
      </c>
      <c r="I33" s="32">
        <v>0.14000000000000001</v>
      </c>
      <c r="J33" s="45">
        <f t="shared" si="26"/>
        <v>8.0317603388891518E-2</v>
      </c>
      <c r="K33" s="45">
        <f t="shared" si="27"/>
        <v>0.43781173361829573</v>
      </c>
      <c r="L33" s="45">
        <f t="shared" si="28"/>
        <v>2.3865670278807918</v>
      </c>
      <c r="M33" s="45">
        <f t="shared" si="29"/>
        <v>11.281401494831405</v>
      </c>
      <c r="N33" s="45">
        <f t="shared" si="30"/>
        <v>26.489625082186517</v>
      </c>
      <c r="O33" s="46">
        <f t="shared" si="31"/>
        <v>47.865891881423103</v>
      </c>
      <c r="Q33" s="32">
        <v>0.14000000000000001</v>
      </c>
      <c r="R33" s="54">
        <f t="shared" si="32"/>
        <v>19.625292770259577</v>
      </c>
      <c r="S33" s="54">
        <f t="shared" si="33"/>
        <v>28.294480306093355</v>
      </c>
      <c r="T33" s="54">
        <f t="shared" si="34"/>
        <v>38.55919598789103</v>
      </c>
      <c r="U33" s="54">
        <f t="shared" si="35"/>
        <v>45.567730360747611</v>
      </c>
      <c r="V33" s="54">
        <f t="shared" si="36"/>
        <v>47.554063745454343</v>
      </c>
      <c r="W33" s="55">
        <f t="shared" si="37"/>
        <v>48.33486459392212</v>
      </c>
      <c r="Y33" s="32">
        <v>0.14000000000000001</v>
      </c>
      <c r="Z33" s="64">
        <f>SUM(R$20:R33)</f>
        <v>893.38007667344834</v>
      </c>
      <c r="AA33" s="64">
        <f>SUM(S$20:S33)</f>
        <v>1288.01772698134</v>
      </c>
      <c r="AB33" s="64">
        <f>SUM(T$20:T33)</f>
        <v>1755.2868062346356</v>
      </c>
      <c r="AC33" s="64">
        <f>SUM(U$20:U33)</f>
        <v>2074.3284148714029</v>
      </c>
      <c r="AD33" s="64">
        <f>SUM(V$20:V33)</f>
        <v>2164.7500300952775</v>
      </c>
      <c r="AE33" s="79">
        <f>SUM(W$20:W33)</f>
        <v>2200.293546823239</v>
      </c>
      <c r="AG33" s="32">
        <v>0.14000000000000001</v>
      </c>
      <c r="AH33" s="86">
        <f t="shared" si="39"/>
        <v>8.2397699970378717</v>
      </c>
      <c r="AI33" s="86">
        <f t="shared" si="40"/>
        <v>11.879568505659714</v>
      </c>
      <c r="AJ33" s="86">
        <f t="shared" si="41"/>
        <v>16.189256890597981</v>
      </c>
      <c r="AK33" s="86">
        <f t="shared" si="42"/>
        <v>19.131822483106514</v>
      </c>
      <c r="AL33" s="86">
        <f t="shared" si="43"/>
        <v>19.965793747587416</v>
      </c>
      <c r="AM33" s="87">
        <f t="shared" si="44"/>
        <v>20.293616597426166</v>
      </c>
    </row>
    <row r="34" spans="1:39">
      <c r="A34" s="32">
        <v>0.15</v>
      </c>
      <c r="B34" s="33">
        <f t="shared" si="45"/>
        <v>4.1061975317709005E-2</v>
      </c>
      <c r="C34" s="33">
        <f t="shared" si="45"/>
        <v>7.9842729784434172E-2</v>
      </c>
      <c r="D34" s="33">
        <f t="shared" si="45"/>
        <v>0.15968545956886834</v>
      </c>
      <c r="E34" s="33">
        <f t="shared" si="45"/>
        <v>0.31937091913773669</v>
      </c>
      <c r="F34" s="33">
        <f t="shared" si="45"/>
        <v>0.479056378706605</v>
      </c>
      <c r="G34" s="34">
        <f t="shared" si="45"/>
        <v>0.63874183827547337</v>
      </c>
      <c r="I34" s="32">
        <v>0.15</v>
      </c>
      <c r="J34" s="45">
        <f t="shared" si="26"/>
        <v>6.9965556729878864E-2</v>
      </c>
      <c r="K34" s="45">
        <f t="shared" si="27"/>
        <v>0.38138266572971546</v>
      </c>
      <c r="L34" s="45">
        <f t="shared" si="28"/>
        <v>2.0789650553983789</v>
      </c>
      <c r="M34" s="45">
        <f t="shared" si="29"/>
        <v>9.8273541910531375</v>
      </c>
      <c r="N34" s="45">
        <f t="shared" si="30"/>
        <v>23.075406738260266</v>
      </c>
      <c r="O34" s="46">
        <f t="shared" si="31"/>
        <v>41.696510261150806</v>
      </c>
      <c r="Q34" s="32">
        <v>0.15</v>
      </c>
      <c r="R34" s="54">
        <f t="shared" si="32"/>
        <v>18.316939918908943</v>
      </c>
      <c r="S34" s="54">
        <f t="shared" si="33"/>
        <v>26.408181619020471</v>
      </c>
      <c r="T34" s="54">
        <f t="shared" si="34"/>
        <v>35.988582922031625</v>
      </c>
      <c r="U34" s="54">
        <f t="shared" si="35"/>
        <v>42.529881670031109</v>
      </c>
      <c r="V34" s="54">
        <f t="shared" si="36"/>
        <v>44.38379282909073</v>
      </c>
      <c r="W34" s="55">
        <f t="shared" si="37"/>
        <v>45.11254028766065</v>
      </c>
      <c r="Y34" s="32">
        <v>0.15</v>
      </c>
      <c r="Z34" s="64">
        <f>SUM(R$20:R34)</f>
        <v>911.69701659235727</v>
      </c>
      <c r="AA34" s="64">
        <f>SUM(S$20:S34)</f>
        <v>1314.4259086003606</v>
      </c>
      <c r="AB34" s="64">
        <f>SUM(T$20:T34)</f>
        <v>1791.2753891566672</v>
      </c>
      <c r="AC34" s="64">
        <f>SUM(U$20:U34)</f>
        <v>2116.8582965414339</v>
      </c>
      <c r="AD34" s="64">
        <f>SUM(V$20:V34)</f>
        <v>2209.1338229243684</v>
      </c>
      <c r="AE34" s="79">
        <f>SUM(W$20:W34)</f>
        <v>2245.4060871108995</v>
      </c>
      <c r="AG34" s="32">
        <v>0.15</v>
      </c>
      <c r="AH34" s="86">
        <f t="shared" si="39"/>
        <v>7.7994854007057057</v>
      </c>
      <c r="AI34" s="86">
        <f t="shared" si="40"/>
        <v>11.244794594980775</v>
      </c>
      <c r="AJ34" s="86">
        <f t="shared" si="41"/>
        <v>15.324198710872448</v>
      </c>
      <c r="AK34" s="86">
        <f t="shared" si="42"/>
        <v>18.109530994132747</v>
      </c>
      <c r="AL34" s="86">
        <f t="shared" si="43"/>
        <v>18.898939764555362</v>
      </c>
      <c r="AM34" s="87">
        <f t="shared" si="44"/>
        <v>19.20924569933926</v>
      </c>
    </row>
    <row r="35" spans="1:39">
      <c r="A35" s="32">
        <v>0.16</v>
      </c>
      <c r="B35" s="33">
        <f t="shared" si="45"/>
        <v>3.8495601860352183E-2</v>
      </c>
      <c r="C35" s="33">
        <f t="shared" si="45"/>
        <v>7.4852559172907035E-2</v>
      </c>
      <c r="D35" s="33">
        <f t="shared" si="45"/>
        <v>0.14970511834581407</v>
      </c>
      <c r="E35" s="33">
        <f t="shared" si="45"/>
        <v>0.29941023669162814</v>
      </c>
      <c r="F35" s="33">
        <f t="shared" si="45"/>
        <v>0.4491153550374421</v>
      </c>
      <c r="G35" s="34">
        <f t="shared" si="45"/>
        <v>0.59882047338325628</v>
      </c>
      <c r="I35" s="32">
        <v>0.16</v>
      </c>
      <c r="J35" s="45">
        <f t="shared" si="26"/>
        <v>6.1493165094620064E-2</v>
      </c>
      <c r="K35" s="45">
        <f t="shared" si="27"/>
        <v>0.33519960855150771</v>
      </c>
      <c r="L35" s="45">
        <f t="shared" si="28"/>
        <v>1.8272153807212315</v>
      </c>
      <c r="M35" s="45">
        <f t="shared" si="29"/>
        <v>8.6373230194802968</v>
      </c>
      <c r="N35" s="45">
        <f t="shared" si="30"/>
        <v>20.281119203549054</v>
      </c>
      <c r="O35" s="46">
        <f t="shared" si="31"/>
        <v>36.647323471714571</v>
      </c>
      <c r="Q35" s="32">
        <v>0.16</v>
      </c>
      <c r="R35" s="54">
        <f t="shared" si="32"/>
        <v>17.172131173977128</v>
      </c>
      <c r="S35" s="54">
        <f t="shared" si="33"/>
        <v>24.757670267831685</v>
      </c>
      <c r="T35" s="54">
        <f t="shared" si="34"/>
        <v>33.739296489404651</v>
      </c>
      <c r="U35" s="54">
        <f t="shared" si="35"/>
        <v>39.871764065654169</v>
      </c>
      <c r="V35" s="54">
        <f t="shared" si="36"/>
        <v>41.609805777272541</v>
      </c>
      <c r="W35" s="55">
        <f t="shared" si="37"/>
        <v>42.29300651968186</v>
      </c>
      <c r="Y35" s="32">
        <v>0.16</v>
      </c>
      <c r="Z35" s="64">
        <f>SUM(R$20:R35)</f>
        <v>928.86914776633444</v>
      </c>
      <c r="AA35" s="64">
        <f>SUM(S$20:S35)</f>
        <v>1339.1835788681922</v>
      </c>
      <c r="AB35" s="64">
        <f>SUM(T$20:T35)</f>
        <v>1825.0146856460719</v>
      </c>
      <c r="AC35" s="64">
        <f>SUM(U$20:U35)</f>
        <v>2156.730060607088</v>
      </c>
      <c r="AD35" s="64">
        <f>SUM(V$20:V35)</f>
        <v>2250.7436287016408</v>
      </c>
      <c r="AE35" s="79">
        <f>SUM(W$20:W35)</f>
        <v>2287.6990936305815</v>
      </c>
      <c r="AG35" s="32">
        <v>0.16</v>
      </c>
      <c r="AH35" s="86">
        <f t="shared" si="39"/>
        <v>7.3867185916442999</v>
      </c>
      <c r="AI35" s="86">
        <f t="shared" si="40"/>
        <v>10.649694053719275</v>
      </c>
      <c r="AJ35" s="86">
        <f t="shared" si="41"/>
        <v>14.513206667379755</v>
      </c>
      <c r="AK35" s="86">
        <f t="shared" si="42"/>
        <v>17.151132723219842</v>
      </c>
      <c r="AL35" s="86">
        <f t="shared" si="43"/>
        <v>17.898764155462821</v>
      </c>
      <c r="AM35" s="87">
        <f t="shared" si="44"/>
        <v>18.19264798238278</v>
      </c>
    </row>
    <row r="36" spans="1:39">
      <c r="A36" s="32">
        <v>0.17</v>
      </c>
      <c r="B36" s="33">
        <f t="shared" si="45"/>
        <v>3.6231154692096174E-2</v>
      </c>
      <c r="C36" s="33">
        <f t="shared" si="45"/>
        <v>7.0449467456853668E-2</v>
      </c>
      <c r="D36" s="33">
        <f t="shared" si="45"/>
        <v>0.14089893491370734</v>
      </c>
      <c r="E36" s="33">
        <f t="shared" si="45"/>
        <v>0.28179786982741467</v>
      </c>
      <c r="F36" s="33">
        <f t="shared" si="45"/>
        <v>0.42269680474112198</v>
      </c>
      <c r="G36" s="34">
        <f t="shared" si="45"/>
        <v>0.56359573965482934</v>
      </c>
      <c r="I36" s="32">
        <v>0.17</v>
      </c>
      <c r="J36" s="45">
        <f t="shared" si="26"/>
        <v>5.4471454201462766E-2</v>
      </c>
      <c r="K36" s="45">
        <f t="shared" si="27"/>
        <v>0.29692422072382679</v>
      </c>
      <c r="L36" s="45">
        <f t="shared" si="28"/>
        <v>1.6185714099122321</v>
      </c>
      <c r="M36" s="45">
        <f t="shared" si="29"/>
        <v>7.6510543009929242</v>
      </c>
      <c r="N36" s="45">
        <f t="shared" si="30"/>
        <v>17.965282062659369</v>
      </c>
      <c r="O36" s="46">
        <f t="shared" si="31"/>
        <v>32.46268099916584</v>
      </c>
      <c r="Q36" s="32">
        <v>0.17</v>
      </c>
      <c r="R36" s="54">
        <f t="shared" si="32"/>
        <v>16.162005810802004</v>
      </c>
      <c r="S36" s="54">
        <f t="shared" si="33"/>
        <v>23.301336722665116</v>
      </c>
      <c r="T36" s="54">
        <f t="shared" si="34"/>
        <v>31.754631990027899</v>
      </c>
      <c r="U36" s="54">
        <f t="shared" si="35"/>
        <v>37.526366179439201</v>
      </c>
      <c r="V36" s="54">
        <f t="shared" si="36"/>
        <v>39.162170143315343</v>
      </c>
      <c r="W36" s="55">
        <f t="shared" si="37"/>
        <v>39.805182606759395</v>
      </c>
      <c r="Y36" s="32">
        <v>0.17</v>
      </c>
      <c r="Z36" s="64">
        <f>SUM(R$20:R36)</f>
        <v>945.03115357713648</v>
      </c>
      <c r="AA36" s="64">
        <f>SUM(S$20:S36)</f>
        <v>1362.4849155908573</v>
      </c>
      <c r="AB36" s="64">
        <f>SUM(T$20:T36)</f>
        <v>1856.7693176360999</v>
      </c>
      <c r="AC36" s="64">
        <f>SUM(U$20:U36)</f>
        <v>2194.2564267865273</v>
      </c>
      <c r="AD36" s="64">
        <f>SUM(V$20:V36)</f>
        <v>2289.9057988449563</v>
      </c>
      <c r="AE36" s="79">
        <f>SUM(W$20:W36)</f>
        <v>2327.5042762373409</v>
      </c>
      <c r="AG36" s="32">
        <v>0.17</v>
      </c>
      <c r="AH36" s="86">
        <f t="shared" si="39"/>
        <v>6.9982321831159169</v>
      </c>
      <c r="AI36" s="86">
        <f t="shared" si="40"/>
        <v>10.089599426649624</v>
      </c>
      <c r="AJ36" s="86">
        <f t="shared" si="41"/>
        <v>13.749920038210162</v>
      </c>
      <c r="AK36" s="86">
        <f t="shared" si="42"/>
        <v>16.249110821184164</v>
      </c>
      <c r="AL36" s="86">
        <f t="shared" si="43"/>
        <v>16.957422405728661</v>
      </c>
      <c r="AM36" s="87">
        <f t="shared" si="44"/>
        <v>17.235850131129624</v>
      </c>
    </row>
    <row r="37" spans="1:39">
      <c r="A37" s="32">
        <v>0.18</v>
      </c>
      <c r="B37" s="33">
        <f t="shared" si="45"/>
        <v>3.4218312764757501E-2</v>
      </c>
      <c r="C37" s="33">
        <f t="shared" si="45"/>
        <v>6.6535608153695136E-2</v>
      </c>
      <c r="D37" s="33">
        <f t="shared" si="45"/>
        <v>0.13307121630739027</v>
      </c>
      <c r="E37" s="33">
        <f t="shared" si="45"/>
        <v>0.26614243261478054</v>
      </c>
      <c r="F37" s="33">
        <f t="shared" si="45"/>
        <v>0.39921364892217082</v>
      </c>
      <c r="G37" s="34">
        <f t="shared" si="45"/>
        <v>0.53228486522956109</v>
      </c>
      <c r="I37" s="32">
        <v>0.18</v>
      </c>
      <c r="J37" s="45">
        <f t="shared" si="26"/>
        <v>4.8587192173526979E-2</v>
      </c>
      <c r="K37" s="45">
        <f t="shared" si="27"/>
        <v>0.26484907342341346</v>
      </c>
      <c r="L37" s="45">
        <f t="shared" si="28"/>
        <v>1.4437257329155408</v>
      </c>
      <c r="M37" s="45">
        <f t="shared" si="29"/>
        <v>6.8245515215646781</v>
      </c>
      <c r="N37" s="45">
        <f t="shared" si="30"/>
        <v>16.024588012680738</v>
      </c>
      <c r="O37" s="46">
        <f t="shared" si="31"/>
        <v>28.955909903576945</v>
      </c>
      <c r="Q37" s="32">
        <v>0.18</v>
      </c>
      <c r="R37" s="54">
        <f t="shared" si="32"/>
        <v>15.26411659909078</v>
      </c>
      <c r="S37" s="54">
        <f t="shared" si="33"/>
        <v>22.006818015850385</v>
      </c>
      <c r="T37" s="54">
        <f t="shared" si="34"/>
        <v>29.990485768359687</v>
      </c>
      <c r="U37" s="54">
        <f t="shared" si="35"/>
        <v>35.441568058359259</v>
      </c>
      <c r="V37" s="54">
        <f t="shared" si="36"/>
        <v>36.986494024242276</v>
      </c>
      <c r="W37" s="55">
        <f t="shared" si="37"/>
        <v>37.593783573050537</v>
      </c>
      <c r="Y37" s="32">
        <v>0.18</v>
      </c>
      <c r="Z37" s="64">
        <f>SUM(R$20:R37)</f>
        <v>960.29527017622729</v>
      </c>
      <c r="AA37" s="64">
        <f>SUM(S$20:S37)</f>
        <v>1384.4917336067076</v>
      </c>
      <c r="AB37" s="64">
        <f>SUM(T$20:T37)</f>
        <v>1886.7598034044595</v>
      </c>
      <c r="AC37" s="64">
        <f>SUM(U$20:U37)</f>
        <v>2229.6979948448866</v>
      </c>
      <c r="AD37" s="64">
        <f>SUM(V$20:V37)</f>
        <v>2326.8922928691986</v>
      </c>
      <c r="AE37" s="79">
        <f>SUM(W$20:W37)</f>
        <v>2365.0980598103915</v>
      </c>
      <c r="AG37" s="32">
        <v>0.18</v>
      </c>
      <c r="AH37" s="86">
        <f t="shared" si="39"/>
        <v>6.6313283528391107</v>
      </c>
      <c r="AI37" s="86">
        <f t="shared" si="40"/>
        <v>9.5606211677505115</v>
      </c>
      <c r="AJ37" s="86">
        <f t="shared" si="41"/>
        <v>13.029038221772218</v>
      </c>
      <c r="AK37" s="86">
        <f t="shared" si="42"/>
        <v>15.39720124703936</v>
      </c>
      <c r="AL37" s="86">
        <f t="shared" si="43"/>
        <v>16.068377419868618</v>
      </c>
      <c r="AM37" s="87">
        <f t="shared" si="44"/>
        <v>16.332207716057198</v>
      </c>
    </row>
    <row r="38" spans="1:39">
      <c r="A38" s="32">
        <v>0.19</v>
      </c>
      <c r="B38" s="33">
        <f t="shared" si="45"/>
        <v>3.2417348935033417E-2</v>
      </c>
      <c r="C38" s="33">
        <f t="shared" si="45"/>
        <v>6.3033734040342751E-2</v>
      </c>
      <c r="D38" s="33">
        <f t="shared" si="45"/>
        <v>0.1260674680806855</v>
      </c>
      <c r="E38" s="33">
        <f t="shared" si="45"/>
        <v>0.252134936161371</v>
      </c>
      <c r="F38" s="33">
        <f t="shared" si="45"/>
        <v>0.37820240424205648</v>
      </c>
      <c r="G38" s="34">
        <f t="shared" si="45"/>
        <v>0.50426987232274201</v>
      </c>
      <c r="I38" s="32">
        <v>0.19</v>
      </c>
      <c r="J38" s="45">
        <f t="shared" si="26"/>
        <v>4.3607341452140548E-2</v>
      </c>
      <c r="K38" s="45">
        <f t="shared" si="27"/>
        <v>0.23770387753237099</v>
      </c>
      <c r="L38" s="45">
        <f t="shared" si="28"/>
        <v>1.2957538433923408</v>
      </c>
      <c r="M38" s="45">
        <f t="shared" si="29"/>
        <v>6.125082252041425</v>
      </c>
      <c r="N38" s="45">
        <f t="shared" si="30"/>
        <v>14.382178714982153</v>
      </c>
      <c r="O38" s="46">
        <f t="shared" si="31"/>
        <v>25.988129664152147</v>
      </c>
      <c r="Q38" s="32">
        <v>0.19</v>
      </c>
      <c r="R38" s="54">
        <f t="shared" si="32"/>
        <v>14.460742041243895</v>
      </c>
      <c r="S38" s="54">
        <f t="shared" si="33"/>
        <v>20.848564436068781</v>
      </c>
      <c r="T38" s="54">
        <f t="shared" si="34"/>
        <v>28.41203914897233</v>
      </c>
      <c r="U38" s="54">
        <f t="shared" si="35"/>
        <v>33.576222371077172</v>
      </c>
      <c r="V38" s="54">
        <f t="shared" si="36"/>
        <v>35.039836444018981</v>
      </c>
      <c r="W38" s="55">
        <f t="shared" si="37"/>
        <v>35.615163384995235</v>
      </c>
      <c r="Y38" s="32">
        <v>0.19</v>
      </c>
      <c r="Z38" s="64">
        <f>SUM(R$20:R38)</f>
        <v>974.75601221747115</v>
      </c>
      <c r="AA38" s="64">
        <f>SUM(S$20:S38)</f>
        <v>1405.3402980427763</v>
      </c>
      <c r="AB38" s="64">
        <f>SUM(T$20:T38)</f>
        <v>1915.1718425534318</v>
      </c>
      <c r="AC38" s="64">
        <f>SUM(U$20:U38)</f>
        <v>2263.2742172159637</v>
      </c>
      <c r="AD38" s="64">
        <f>SUM(V$20:V38)</f>
        <v>2361.9321293132175</v>
      </c>
      <c r="AE38" s="79">
        <f>SUM(W$20:W38)</f>
        <v>2400.7132231953869</v>
      </c>
      <c r="AG38" s="32">
        <v>0.19</v>
      </c>
      <c r="AH38" s="86">
        <f t="shared" si="39"/>
        <v>6.2837352504716124</v>
      </c>
      <c r="AI38" s="86">
        <f t="shared" si="40"/>
        <v>9.0594838698460887</v>
      </c>
      <c r="AJ38" s="86">
        <f t="shared" si="41"/>
        <v>12.346097553567848</v>
      </c>
      <c r="AK38" s="86">
        <f t="shared" si="42"/>
        <v>14.590129018902177</v>
      </c>
      <c r="AL38" s="86">
        <f t="shared" si="43"/>
        <v>15.226124275369637</v>
      </c>
      <c r="AM38" s="87">
        <f t="shared" si="44"/>
        <v>15.476125428093845</v>
      </c>
    </row>
    <row r="39" spans="1:39">
      <c r="A39" s="32">
        <v>0.2</v>
      </c>
      <c r="B39" s="33">
        <f t="shared" si="45"/>
        <v>3.0796481488281749E-2</v>
      </c>
      <c r="C39" s="33">
        <f t="shared" si="45"/>
        <v>5.9882047338325625E-2</v>
      </c>
      <c r="D39" s="33">
        <f t="shared" si="45"/>
        <v>0.11976409467665125</v>
      </c>
      <c r="E39" s="33">
        <f t="shared" si="45"/>
        <v>0.2395281893533025</v>
      </c>
      <c r="F39" s="33">
        <f t="shared" si="45"/>
        <v>0.35929228402995367</v>
      </c>
      <c r="G39" s="34">
        <f t="shared" si="45"/>
        <v>0.479056378706605</v>
      </c>
      <c r="I39" s="32">
        <v>0.2</v>
      </c>
      <c r="J39" s="45">
        <f t="shared" si="26"/>
        <v>3.9355625660556851E-2</v>
      </c>
      <c r="K39" s="45">
        <f t="shared" si="27"/>
        <v>0.21452774947296493</v>
      </c>
      <c r="L39" s="45">
        <f t="shared" si="28"/>
        <v>1.1694178436615881</v>
      </c>
      <c r="M39" s="45">
        <f t="shared" si="29"/>
        <v>5.5278867324673895</v>
      </c>
      <c r="N39" s="45">
        <f t="shared" si="30"/>
        <v>12.979916290271394</v>
      </c>
      <c r="O39" s="46">
        <f t="shared" si="31"/>
        <v>23.454287021897326</v>
      </c>
      <c r="Q39" s="32">
        <v>0.2</v>
      </c>
      <c r="R39" s="54">
        <f t="shared" si="32"/>
        <v>13.737704939181706</v>
      </c>
      <c r="S39" s="54">
        <f t="shared" si="33"/>
        <v>19.806136214265351</v>
      </c>
      <c r="T39" s="54">
        <f t="shared" si="34"/>
        <v>26.99143719152373</v>
      </c>
      <c r="U39" s="54">
        <f t="shared" si="35"/>
        <v>31.89741125252333</v>
      </c>
      <c r="V39" s="54">
        <f t="shared" si="36"/>
        <v>33.287844621818031</v>
      </c>
      <c r="W39" s="55">
        <f t="shared" si="37"/>
        <v>33.834405215745491</v>
      </c>
      <c r="Y39" s="32">
        <v>0.2</v>
      </c>
      <c r="Z39" s="64">
        <f>SUM(R$20:R39)</f>
        <v>988.49371715665291</v>
      </c>
      <c r="AA39" s="64">
        <f>SUM(S$20:S39)</f>
        <v>1425.1464342570416</v>
      </c>
      <c r="AB39" s="64">
        <f>SUM(T$20:T39)</f>
        <v>1942.1632797449556</v>
      </c>
      <c r="AC39" s="64">
        <f>SUM(U$20:U39)</f>
        <v>2295.1716284684871</v>
      </c>
      <c r="AD39" s="64">
        <f>SUM(V$20:V39)</f>
        <v>2395.2199739350353</v>
      </c>
      <c r="AE39" s="79">
        <f>SUM(W$20:W39)</f>
        <v>2434.5476284111323</v>
      </c>
      <c r="AG39" s="32">
        <v>0.2</v>
      </c>
      <c r="AH39" s="86">
        <f t="shared" si="39"/>
        <v>5.953521803222487</v>
      </c>
      <c r="AI39" s="86">
        <f t="shared" si="40"/>
        <v>8.583403436836889</v>
      </c>
      <c r="AJ39" s="86">
        <f t="shared" si="41"/>
        <v>11.697303918773693</v>
      </c>
      <c r="AK39" s="86">
        <f t="shared" si="42"/>
        <v>13.82341040217185</v>
      </c>
      <c r="AL39" s="86">
        <f t="shared" si="43"/>
        <v>14.425983788095607</v>
      </c>
      <c r="AM39" s="87">
        <f t="shared" si="44"/>
        <v>14.662847254528666</v>
      </c>
    </row>
    <row r="40" spans="1:39">
      <c r="A40" s="32">
        <v>0.21</v>
      </c>
      <c r="B40" s="33">
        <f t="shared" ref="B40:G49" si="46">(B$17/(2*PI()*$A40*B$12))*(1/SIN(2*PI()*B$18))*SQRT((SIN(2*PI()*SQRT($A40^2+B$18^2))-SIN(2*PI()*$A40)*COS(2*PI()*B$18))^2+(COS(2*PI()*SQRT($A40^2+B$18^2))-COS(2*PI()*$A40)*COS(2*PI()*B$18))^2)</f>
        <v>2.9329982369792142E-2</v>
      </c>
      <c r="C40" s="33">
        <f t="shared" si="46"/>
        <v>5.7030521274595833E-2</v>
      </c>
      <c r="D40" s="33">
        <f t="shared" si="46"/>
        <v>0.11406104254919167</v>
      </c>
      <c r="E40" s="33">
        <f t="shared" si="46"/>
        <v>0.22812208509838333</v>
      </c>
      <c r="F40" s="33">
        <f t="shared" si="46"/>
        <v>0.34218312764757491</v>
      </c>
      <c r="G40" s="34">
        <f t="shared" si="46"/>
        <v>0.45624417019676666</v>
      </c>
      <c r="I40" s="32">
        <v>0.21</v>
      </c>
      <c r="J40" s="45">
        <f t="shared" si="26"/>
        <v>3.5696712617285124E-2</v>
      </c>
      <c r="K40" s="45">
        <f t="shared" si="27"/>
        <v>0.19458299271924256</v>
      </c>
      <c r="L40" s="45">
        <f t="shared" si="28"/>
        <v>1.0606964568359076</v>
      </c>
      <c r="M40" s="45">
        <f t="shared" si="29"/>
        <v>5.0139562199250696</v>
      </c>
      <c r="N40" s="45">
        <f t="shared" si="30"/>
        <v>11.773166703194006</v>
      </c>
      <c r="O40" s="46">
        <f t="shared" si="31"/>
        <v>21.27372972507694</v>
      </c>
      <c r="Q40" s="32">
        <v>0.21</v>
      </c>
      <c r="R40" s="54">
        <f t="shared" si="32"/>
        <v>13.083528513506385</v>
      </c>
      <c r="S40" s="54">
        <f t="shared" si="33"/>
        <v>18.862986870728903</v>
      </c>
      <c r="T40" s="54">
        <f t="shared" si="34"/>
        <v>25.70613065859402</v>
      </c>
      <c r="U40" s="54">
        <f t="shared" si="35"/>
        <v>30.378486907165069</v>
      </c>
      <c r="V40" s="54">
        <f t="shared" si="36"/>
        <v>31.702709163636218</v>
      </c>
      <c r="W40" s="55">
        <f t="shared" si="37"/>
        <v>32.223243062614749</v>
      </c>
      <c r="Y40" s="32">
        <v>0.21</v>
      </c>
      <c r="Z40" s="64">
        <f>SUM(R$20:R40)</f>
        <v>1001.5772456701593</v>
      </c>
      <c r="AA40" s="64">
        <f>SUM(S$20:S40)</f>
        <v>1444.0094211277706</v>
      </c>
      <c r="AB40" s="64">
        <f>SUM(T$20:T40)</f>
        <v>1967.8694104035496</v>
      </c>
      <c r="AC40" s="64">
        <f>SUM(U$20:U40)</f>
        <v>2325.5501153756522</v>
      </c>
      <c r="AD40" s="64">
        <f>SUM(V$20:V40)</f>
        <v>2426.9226830986718</v>
      </c>
      <c r="AE40" s="79">
        <f>SUM(W$20:W40)</f>
        <v>2466.7708714737469</v>
      </c>
      <c r="AG40" s="32">
        <v>0.21</v>
      </c>
      <c r="AH40" s="86">
        <f t="shared" si="39"/>
        <v>5.6390328058423682</v>
      </c>
      <c r="AI40" s="86">
        <f t="shared" si="40"/>
        <v>8.1299935006376476</v>
      </c>
      <c r="AJ40" s="86">
        <f t="shared" si="41"/>
        <v>11.07940521896974</v>
      </c>
      <c r="AK40" s="86">
        <f t="shared" si="42"/>
        <v>13.093202195762016</v>
      </c>
      <c r="AL40" s="86">
        <f t="shared" si="43"/>
        <v>13.663945228786998</v>
      </c>
      <c r="AM40" s="87">
        <f t="shared" si="44"/>
        <v>13.888296613038021</v>
      </c>
    </row>
    <row r="41" spans="1:39">
      <c r="A41" s="32">
        <v>0.22</v>
      </c>
      <c r="B41" s="33">
        <f t="shared" si="46"/>
        <v>2.7996801352983412E-2</v>
      </c>
      <c r="C41" s="33">
        <f t="shared" si="46"/>
        <v>5.4438224853023298E-2</v>
      </c>
      <c r="D41" s="33">
        <f t="shared" si="46"/>
        <v>0.1088764497060466</v>
      </c>
      <c r="E41" s="33">
        <f t="shared" si="46"/>
        <v>0.21775289941209319</v>
      </c>
      <c r="F41" s="33">
        <f t="shared" si="46"/>
        <v>0.32662934911813979</v>
      </c>
      <c r="G41" s="34">
        <f t="shared" si="46"/>
        <v>0.43550579882418639</v>
      </c>
      <c r="I41" s="32">
        <v>0.22</v>
      </c>
      <c r="J41" s="45">
        <f t="shared" si="26"/>
        <v>3.2525310463270132E-2</v>
      </c>
      <c r="K41" s="45">
        <f t="shared" si="27"/>
        <v>0.17729566072145864</v>
      </c>
      <c r="L41" s="45">
        <f t="shared" si="28"/>
        <v>0.96646102781949439</v>
      </c>
      <c r="M41" s="45">
        <f t="shared" si="29"/>
        <v>4.5685014317912307</v>
      </c>
      <c r="N41" s="45">
        <f t="shared" si="30"/>
        <v>10.727203545678842</v>
      </c>
      <c r="O41" s="46">
        <f t="shared" si="31"/>
        <v>19.383708282559773</v>
      </c>
      <c r="Q41" s="32">
        <v>0.22</v>
      </c>
      <c r="R41" s="54">
        <f t="shared" si="32"/>
        <v>12.488822671983369</v>
      </c>
      <c r="S41" s="54">
        <f t="shared" si="33"/>
        <v>18.005578376604866</v>
      </c>
      <c r="T41" s="54">
        <f t="shared" si="34"/>
        <v>24.537670174112474</v>
      </c>
      <c r="U41" s="54">
        <f t="shared" si="35"/>
        <v>28.997646593203026</v>
      </c>
      <c r="V41" s="54">
        <f t="shared" si="36"/>
        <v>30.261676928925503</v>
      </c>
      <c r="W41" s="55">
        <f t="shared" si="37"/>
        <v>30.758550196132266</v>
      </c>
      <c r="Y41" s="32">
        <v>0.22</v>
      </c>
      <c r="Z41" s="64">
        <f>SUM(R$20:R41)</f>
        <v>1014.0660683421427</v>
      </c>
      <c r="AA41" s="64">
        <f>SUM(S$20:S41)</f>
        <v>1462.0149995043755</v>
      </c>
      <c r="AB41" s="64">
        <f>SUM(T$20:T41)</f>
        <v>1992.4070805776621</v>
      </c>
      <c r="AC41" s="64">
        <f>SUM(U$20:U41)</f>
        <v>2354.5477619688554</v>
      </c>
      <c r="AD41" s="64">
        <f>SUM(V$20:V41)</f>
        <v>2457.1843600275974</v>
      </c>
      <c r="AE41" s="79">
        <f>SUM(W$20:W41)</f>
        <v>2497.529421669879</v>
      </c>
      <c r="AG41" s="32">
        <v>0.22</v>
      </c>
      <c r="AH41" s="86">
        <f t="shared" si="39"/>
        <v>5.338838762888618</v>
      </c>
      <c r="AI41" s="86">
        <f t="shared" si="40"/>
        <v>7.6971931069929154</v>
      </c>
      <c r="AJ41" s="86">
        <f t="shared" si="41"/>
        <v>10.489592823702328</v>
      </c>
      <c r="AK41" s="86">
        <f t="shared" si="42"/>
        <v>12.396185271461718</v>
      </c>
      <c r="AL41" s="86">
        <f t="shared" si="43"/>
        <v>12.936544785810598</v>
      </c>
      <c r="AM41" s="87">
        <f t="shared" si="44"/>
        <v>13.14895281888786</v>
      </c>
    </row>
    <row r="42" spans="1:39">
      <c r="A42" s="32">
        <v>0.23</v>
      </c>
      <c r="B42" s="33">
        <f t="shared" si="46"/>
        <v>2.6779549120245001E-2</v>
      </c>
      <c r="C42" s="33">
        <f t="shared" si="46"/>
        <v>5.20713455115875E-2</v>
      </c>
      <c r="D42" s="33">
        <f t="shared" si="46"/>
        <v>0.104142691023175</v>
      </c>
      <c r="E42" s="33">
        <f t="shared" si="46"/>
        <v>0.20828538204635</v>
      </c>
      <c r="F42" s="33">
        <f t="shared" si="46"/>
        <v>0.31242807306952497</v>
      </c>
      <c r="G42" s="34">
        <f t="shared" si="46"/>
        <v>0.4165707640927</v>
      </c>
      <c r="I42" s="32">
        <v>0.23</v>
      </c>
      <c r="J42" s="45">
        <f t="shared" si="26"/>
        <v>2.9758507115732972E-2</v>
      </c>
      <c r="K42" s="45">
        <f t="shared" si="27"/>
        <v>0.16221379922341395</v>
      </c>
      <c r="L42" s="45">
        <f t="shared" si="28"/>
        <v>0.88424789690857331</v>
      </c>
      <c r="M42" s="45">
        <f t="shared" si="29"/>
        <v>4.1798765462891412</v>
      </c>
      <c r="N42" s="45">
        <f t="shared" si="30"/>
        <v>9.8146815049311122</v>
      </c>
      <c r="O42" s="46">
        <f t="shared" si="31"/>
        <v>17.734810602568867</v>
      </c>
      <c r="Q42" s="32">
        <v>0.23</v>
      </c>
      <c r="R42" s="54">
        <f t="shared" si="32"/>
        <v>11.945830381897135</v>
      </c>
      <c r="S42" s="54">
        <f t="shared" si="33"/>
        <v>17.222727142839439</v>
      </c>
      <c r="T42" s="54">
        <f t="shared" si="34"/>
        <v>23.470814949151062</v>
      </c>
      <c r="U42" s="54">
        <f t="shared" si="35"/>
        <v>27.736879350020288</v>
      </c>
      <c r="V42" s="54">
        <f t="shared" si="36"/>
        <v>28.945951845059167</v>
      </c>
      <c r="W42" s="55">
        <f t="shared" si="37"/>
        <v>29.421221926735207</v>
      </c>
      <c r="Y42" s="32">
        <v>0.23</v>
      </c>
      <c r="Z42" s="64">
        <f>SUM(R$20:R42)</f>
        <v>1026.0118987240398</v>
      </c>
      <c r="AA42" s="64">
        <f>SUM(S$20:S42)</f>
        <v>1479.2377266472149</v>
      </c>
      <c r="AB42" s="64">
        <f>SUM(T$20:T42)</f>
        <v>2015.8778955268131</v>
      </c>
      <c r="AC42" s="64">
        <f>SUM(U$20:U42)</f>
        <v>2382.2846413188759</v>
      </c>
      <c r="AD42" s="64">
        <f>SUM(V$20:V42)</f>
        <v>2486.1303118726564</v>
      </c>
      <c r="AE42" s="79">
        <f>SUM(W$20:W42)</f>
        <v>2526.9506435966141</v>
      </c>
      <c r="AG42" s="32">
        <v>0.23</v>
      </c>
      <c r="AH42" s="86">
        <f t="shared" si="39"/>
        <v>5.0516966348459</v>
      </c>
      <c r="AI42" s="86">
        <f t="shared" si="40"/>
        <v>7.2832101217675227</v>
      </c>
      <c r="AJ42" s="86">
        <f t="shared" si="41"/>
        <v>9.9254244456204592</v>
      </c>
      <c r="AK42" s="86">
        <f t="shared" si="42"/>
        <v>11.72947343082665</v>
      </c>
      <c r="AL42" s="86">
        <f t="shared" si="43"/>
        <v>12.240770449050572</v>
      </c>
      <c r="AM42" s="87">
        <f t="shared" si="44"/>
        <v>12.44175440709205</v>
      </c>
    </row>
    <row r="43" spans="1:39">
      <c r="A43" s="32">
        <v>0.24</v>
      </c>
      <c r="B43" s="33">
        <f t="shared" si="46"/>
        <v>2.5663734573568128E-2</v>
      </c>
      <c r="C43" s="33">
        <f t="shared" si="46"/>
        <v>4.9901706115271366E-2</v>
      </c>
      <c r="D43" s="33">
        <f t="shared" si="46"/>
        <v>9.9803412230542732E-2</v>
      </c>
      <c r="E43" s="33">
        <f t="shared" si="46"/>
        <v>0.19960682446108546</v>
      </c>
      <c r="F43" s="33">
        <f t="shared" si="46"/>
        <v>0.29941023669162814</v>
      </c>
      <c r="G43" s="34">
        <f t="shared" si="46"/>
        <v>0.39921364892217093</v>
      </c>
      <c r="I43" s="32">
        <v>0.24</v>
      </c>
      <c r="J43" s="45">
        <f t="shared" si="26"/>
        <v>2.7330295597608932E-2</v>
      </c>
      <c r="K43" s="45">
        <f t="shared" si="27"/>
        <v>0.14897760380067016</v>
      </c>
      <c r="L43" s="45">
        <f t="shared" si="28"/>
        <v>0.81209572476499203</v>
      </c>
      <c r="M43" s="45">
        <f t="shared" si="29"/>
        <v>3.8388102308801328</v>
      </c>
      <c r="N43" s="45">
        <f t="shared" si="30"/>
        <v>9.0138307571329168</v>
      </c>
      <c r="O43" s="46">
        <f t="shared" si="31"/>
        <v>16.287699320762037</v>
      </c>
      <c r="Q43" s="32">
        <v>0.24</v>
      </c>
      <c r="R43" s="54">
        <f t="shared" si="32"/>
        <v>11.44808744931809</v>
      </c>
      <c r="S43" s="54">
        <f t="shared" si="33"/>
        <v>16.505113511887799</v>
      </c>
      <c r="T43" s="54">
        <f t="shared" si="34"/>
        <v>22.492864326269778</v>
      </c>
      <c r="U43" s="54">
        <f t="shared" si="35"/>
        <v>26.581176043769453</v>
      </c>
      <c r="V43" s="54">
        <f t="shared" si="36"/>
        <v>27.739870518181707</v>
      </c>
      <c r="W43" s="55">
        <f t="shared" si="37"/>
        <v>28.195337679787912</v>
      </c>
      <c r="Y43" s="32">
        <v>0.24</v>
      </c>
      <c r="Z43" s="64">
        <f>SUM(R$20:R43)</f>
        <v>1037.4599861733579</v>
      </c>
      <c r="AA43" s="64">
        <f>SUM(S$20:S43)</f>
        <v>1495.7428401591028</v>
      </c>
      <c r="AB43" s="64">
        <f>SUM(T$20:T43)</f>
        <v>2038.3707598530827</v>
      </c>
      <c r="AC43" s="64">
        <f>SUM(U$20:U43)</f>
        <v>2408.8658173626454</v>
      </c>
      <c r="AD43" s="64">
        <f>SUM(V$20:V43)</f>
        <v>2513.8701823908382</v>
      </c>
      <c r="AE43" s="79">
        <f>SUM(W$20:W43)</f>
        <v>2555.1459812764019</v>
      </c>
      <c r="AG43" s="32">
        <v>0.24</v>
      </c>
      <c r="AH43" s="86">
        <f t="shared" si="39"/>
        <v>4.7765187621382958</v>
      </c>
      <c r="AI43" s="86">
        <f t="shared" si="40"/>
        <v>6.8864764275931849</v>
      </c>
      <c r="AJ43" s="86">
        <f t="shared" si="41"/>
        <v>9.3847630832920004</v>
      </c>
      <c r="AK43" s="86">
        <f t="shared" si="42"/>
        <v>11.090541250218042</v>
      </c>
      <c r="AL43" s="86">
        <f t="shared" si="43"/>
        <v>11.573986709655541</v>
      </c>
      <c r="AM43" s="87">
        <f t="shared" si="44"/>
        <v>11.764022595787734</v>
      </c>
    </row>
    <row r="44" spans="1:39">
      <c r="A44" s="32">
        <v>0.25</v>
      </c>
      <c r="B44" s="33">
        <f t="shared" si="46"/>
        <v>2.46371851906254E-2</v>
      </c>
      <c r="C44" s="33">
        <f t="shared" si="46"/>
        <v>4.7905637870660503E-2</v>
      </c>
      <c r="D44" s="33">
        <f t="shared" si="46"/>
        <v>9.5811275741321006E-2</v>
      </c>
      <c r="E44" s="33">
        <f t="shared" si="46"/>
        <v>0.19162255148264201</v>
      </c>
      <c r="F44" s="33">
        <f t="shared" si="46"/>
        <v>0.28743382722396299</v>
      </c>
      <c r="G44" s="34">
        <f t="shared" si="46"/>
        <v>0.38324510296528402</v>
      </c>
      <c r="I44" s="32">
        <v>0.25</v>
      </c>
      <c r="J44" s="45">
        <f t="shared" si="26"/>
        <v>2.5187600422756386E-2</v>
      </c>
      <c r="K44" s="45">
        <f t="shared" si="27"/>
        <v>0.13729775966269758</v>
      </c>
      <c r="L44" s="45">
        <f t="shared" si="28"/>
        <v>0.74842741994341655</v>
      </c>
      <c r="M44" s="45">
        <f t="shared" si="29"/>
        <v>3.5378475087791297</v>
      </c>
      <c r="N44" s="45">
        <f t="shared" si="30"/>
        <v>8.3071464257736949</v>
      </c>
      <c r="O44" s="46">
        <f t="shared" si="31"/>
        <v>15.010743694014291</v>
      </c>
      <c r="Q44" s="32">
        <v>0.25</v>
      </c>
      <c r="R44" s="54">
        <f t="shared" si="32"/>
        <v>10.990163951345364</v>
      </c>
      <c r="S44" s="54">
        <f t="shared" si="33"/>
        <v>15.844908971412284</v>
      </c>
      <c r="T44" s="54">
        <f t="shared" si="34"/>
        <v>21.593149753218981</v>
      </c>
      <c r="U44" s="54">
        <f t="shared" si="35"/>
        <v>25.517929002018665</v>
      </c>
      <c r="V44" s="54">
        <f t="shared" si="36"/>
        <v>26.63027569745444</v>
      </c>
      <c r="W44" s="55">
        <f t="shared" si="37"/>
        <v>27.067524172596396</v>
      </c>
      <c r="Y44" s="32">
        <v>0.25</v>
      </c>
      <c r="Z44" s="64">
        <f>SUM(R$20:R44)</f>
        <v>1048.4501501247032</v>
      </c>
      <c r="AA44" s="64">
        <f>SUM(S$20:S44)</f>
        <v>1511.587749130515</v>
      </c>
      <c r="AB44" s="64">
        <f>SUM(T$20:T44)</f>
        <v>2059.9639096063015</v>
      </c>
      <c r="AC44" s="64">
        <f>SUM(U$20:U44)</f>
        <v>2434.3837463646641</v>
      </c>
      <c r="AD44" s="64">
        <f>SUM(V$20:V44)</f>
        <v>2540.5004580882928</v>
      </c>
      <c r="AE44" s="79">
        <f>SUM(W$20:W44)</f>
        <v>2582.2135054489981</v>
      </c>
      <c r="AG44" s="32">
        <v>0.25</v>
      </c>
      <c r="AH44" s="86">
        <f t="shared" si="39"/>
        <v>4.5123480043389987</v>
      </c>
      <c r="AI44" s="86">
        <f t="shared" si="40"/>
        <v>6.5056120811858245</v>
      </c>
      <c r="AJ44" s="86">
        <f t="shared" si="41"/>
        <v>8.8657281754566828</v>
      </c>
      <c r="AK44" s="86">
        <f t="shared" si="42"/>
        <v>10.477166356833783</v>
      </c>
      <c r="AL44" s="86">
        <f t="shared" si="43"/>
        <v>10.933874319836308</v>
      </c>
      <c r="AM44" s="87">
        <f t="shared" si="44"/>
        <v>11.113400056935593</v>
      </c>
    </row>
    <row r="45" spans="1:39">
      <c r="A45" s="32">
        <v>0.26</v>
      </c>
      <c r="B45" s="33">
        <f t="shared" si="46"/>
        <v>2.3689601144832113E-2</v>
      </c>
      <c r="C45" s="33">
        <f t="shared" si="46"/>
        <v>4.6063113337173549E-2</v>
      </c>
      <c r="D45" s="33">
        <f t="shared" si="46"/>
        <v>9.2126226674347098E-2</v>
      </c>
      <c r="E45" s="33">
        <f t="shared" si="46"/>
        <v>0.1842524533486942</v>
      </c>
      <c r="F45" s="33">
        <f t="shared" si="46"/>
        <v>0.27637868002304122</v>
      </c>
      <c r="G45" s="34">
        <f t="shared" si="46"/>
        <v>0.36850490669738839</v>
      </c>
      <c r="I45" s="32">
        <v>0.26</v>
      </c>
      <c r="J45" s="45">
        <f t="shared" si="26"/>
        <v>2.3287352461867951E-2</v>
      </c>
      <c r="K45" s="45">
        <f t="shared" si="27"/>
        <v>0.12693949672956498</v>
      </c>
      <c r="L45" s="45">
        <f t="shared" si="28"/>
        <v>0.69196322110153108</v>
      </c>
      <c r="M45" s="45">
        <f t="shared" si="29"/>
        <v>3.2709388949511164</v>
      </c>
      <c r="N45" s="45">
        <f t="shared" si="30"/>
        <v>7.6804238403972711</v>
      </c>
      <c r="O45" s="46">
        <f t="shared" si="31"/>
        <v>13.878276344317937</v>
      </c>
      <c r="Q45" s="32">
        <v>0.26</v>
      </c>
      <c r="R45" s="54">
        <f t="shared" si="32"/>
        <v>10.567465337832077</v>
      </c>
      <c r="S45" s="54">
        <f t="shared" si="33"/>
        <v>15.23548939558872</v>
      </c>
      <c r="T45" s="54">
        <f t="shared" si="34"/>
        <v>20.762643993479777</v>
      </c>
      <c r="U45" s="54">
        <f t="shared" si="35"/>
        <v>24.536470194248704</v>
      </c>
      <c r="V45" s="54">
        <f t="shared" si="36"/>
        <v>25.606034324475402</v>
      </c>
      <c r="W45" s="55">
        <f t="shared" si="37"/>
        <v>26.026465550573441</v>
      </c>
      <c r="Y45" s="32">
        <v>0.26</v>
      </c>
      <c r="Z45" s="64">
        <f>SUM(R$20:R45)</f>
        <v>1059.0176154625353</v>
      </c>
      <c r="AA45" s="64">
        <f>SUM(S$20:S45)</f>
        <v>1526.8232385261038</v>
      </c>
      <c r="AB45" s="64">
        <f>SUM(T$20:T45)</f>
        <v>2080.7265535997813</v>
      </c>
      <c r="AC45" s="64">
        <f>SUM(U$20:U45)</f>
        <v>2458.9202165589127</v>
      </c>
      <c r="AD45" s="64">
        <f>SUM(V$20:V45)</f>
        <v>2566.1064924127681</v>
      </c>
      <c r="AE45" s="79">
        <f>SUM(W$20:W45)</f>
        <v>2608.2399709995716</v>
      </c>
      <c r="AG45" s="32">
        <v>0.26</v>
      </c>
      <c r="AH45" s="86">
        <f t="shared" si="39"/>
        <v>4.2583376603012093</v>
      </c>
      <c r="AI45" s="86">
        <f t="shared" si="40"/>
        <v>6.1393963634864379</v>
      </c>
      <c r="AJ45" s="86">
        <f t="shared" si="41"/>
        <v>8.366656148691952</v>
      </c>
      <c r="AK45" s="86">
        <f t="shared" si="42"/>
        <v>9.8873828055027673</v>
      </c>
      <c r="AL45" s="86">
        <f t="shared" si="43"/>
        <v>10.318381637317822</v>
      </c>
      <c r="AM45" s="87">
        <f t="shared" si="44"/>
        <v>10.487801461885452</v>
      </c>
    </row>
    <row r="46" spans="1:39">
      <c r="A46" s="32">
        <v>0.27</v>
      </c>
      <c r="B46" s="33">
        <f t="shared" si="46"/>
        <v>2.2812208509838328E-2</v>
      </c>
      <c r="C46" s="33">
        <f t="shared" si="46"/>
        <v>4.4357072102463417E-2</v>
      </c>
      <c r="D46" s="33">
        <f t="shared" si="46"/>
        <v>8.8714144204926834E-2</v>
      </c>
      <c r="E46" s="33">
        <f t="shared" si="46"/>
        <v>0.17742828840985367</v>
      </c>
      <c r="F46" s="33">
        <f t="shared" si="46"/>
        <v>0.26614243261478043</v>
      </c>
      <c r="G46" s="34">
        <f t="shared" si="46"/>
        <v>0.35485657681970734</v>
      </c>
      <c r="I46" s="32">
        <v>0.27</v>
      </c>
      <c r="J46" s="45">
        <f t="shared" si="26"/>
        <v>2.1594307632678646E-2</v>
      </c>
      <c r="K46" s="45">
        <f t="shared" si="27"/>
        <v>0.11771069929929484</v>
      </c>
      <c r="L46" s="45">
        <f t="shared" si="28"/>
        <v>0.64165588129579565</v>
      </c>
      <c r="M46" s="45">
        <f t="shared" si="29"/>
        <v>3.0331340095843</v>
      </c>
      <c r="N46" s="45">
        <f t="shared" si="30"/>
        <v>7.1220391167469881</v>
      </c>
      <c r="O46" s="46">
        <f t="shared" si="31"/>
        <v>12.869293290478636</v>
      </c>
      <c r="Q46" s="32">
        <v>0.27</v>
      </c>
      <c r="R46" s="54">
        <f t="shared" si="32"/>
        <v>10.176077732727183</v>
      </c>
      <c r="S46" s="54">
        <f t="shared" si="33"/>
        <v>14.671212010566922</v>
      </c>
      <c r="T46" s="54">
        <f t="shared" si="34"/>
        <v>19.993657178906449</v>
      </c>
      <c r="U46" s="54">
        <f t="shared" si="35"/>
        <v>23.627712038906161</v>
      </c>
      <c r="V46" s="54">
        <f t="shared" si="36"/>
        <v>24.65766268282816</v>
      </c>
      <c r="W46" s="55">
        <f t="shared" si="37"/>
        <v>25.062522382033684</v>
      </c>
      <c r="Y46" s="32">
        <v>0.27</v>
      </c>
      <c r="Z46" s="64">
        <f>SUM(R$20:R46)</f>
        <v>1069.1936931952625</v>
      </c>
      <c r="AA46" s="64">
        <f>SUM(S$20:S46)</f>
        <v>1541.4944505366707</v>
      </c>
      <c r="AB46" s="64">
        <f>SUM(T$20:T46)</f>
        <v>2100.7202107786875</v>
      </c>
      <c r="AC46" s="64">
        <f>SUM(U$20:U46)</f>
        <v>2482.547928597819</v>
      </c>
      <c r="AD46" s="64">
        <f>SUM(V$20:V46)</f>
        <v>2590.7641550955964</v>
      </c>
      <c r="AE46" s="79">
        <f>SUM(W$20:W46)</f>
        <v>2633.3024933816055</v>
      </c>
      <c r="AG46" s="32">
        <v>0.27</v>
      </c>
      <c r="AH46" s="86">
        <f t="shared" si="39"/>
        <v>4.0137351067833391</v>
      </c>
      <c r="AI46" s="86">
        <f t="shared" si="40"/>
        <v>5.7867441908870276</v>
      </c>
      <c r="AJ46" s="86">
        <f t="shared" si="41"/>
        <v>7.8860682710666596</v>
      </c>
      <c r="AK46" s="86">
        <f t="shared" si="42"/>
        <v>9.3194430894062261</v>
      </c>
      <c r="AL46" s="86">
        <f t="shared" si="43"/>
        <v>9.7256849800777943</v>
      </c>
      <c r="AM46" s="87">
        <f t="shared" si="44"/>
        <v>9.8853731851704989</v>
      </c>
    </row>
    <row r="47" spans="1:39">
      <c r="A47" s="32">
        <v>0.28000000000000003</v>
      </c>
      <c r="B47" s="33">
        <f t="shared" si="46"/>
        <v>2.1997486777344102E-2</v>
      </c>
      <c r="C47" s="33">
        <f t="shared" si="46"/>
        <v>4.2772890955946864E-2</v>
      </c>
      <c r="D47" s="33">
        <f t="shared" si="46"/>
        <v>8.5545781911893728E-2</v>
      </c>
      <c r="E47" s="33">
        <f t="shared" si="46"/>
        <v>0.17109156382378746</v>
      </c>
      <c r="F47" s="33">
        <f t="shared" si="46"/>
        <v>0.25663734573568114</v>
      </c>
      <c r="G47" s="34">
        <f t="shared" si="46"/>
        <v>0.34218312764757491</v>
      </c>
      <c r="I47" s="32">
        <v>0.28000000000000003</v>
      </c>
      <c r="J47" s="45">
        <f t="shared" si="26"/>
        <v>2.0079400847222872E-2</v>
      </c>
      <c r="K47" s="45">
        <f t="shared" si="27"/>
        <v>0.10945293340457389</v>
      </c>
      <c r="L47" s="45">
        <f t="shared" si="28"/>
        <v>0.59664175697019772</v>
      </c>
      <c r="M47" s="45">
        <f t="shared" si="29"/>
        <v>2.8203503737078499</v>
      </c>
      <c r="N47" s="45">
        <f t="shared" si="30"/>
        <v>6.6224062705466267</v>
      </c>
      <c r="O47" s="46">
        <f t="shared" si="31"/>
        <v>11.966472970355772</v>
      </c>
      <c r="Q47" s="32">
        <v>0.28000000000000003</v>
      </c>
      <c r="R47" s="54">
        <f t="shared" si="32"/>
        <v>9.8126463851297849</v>
      </c>
      <c r="S47" s="54">
        <f t="shared" si="33"/>
        <v>14.147240153046672</v>
      </c>
      <c r="T47" s="54">
        <f t="shared" si="34"/>
        <v>19.279597993945512</v>
      </c>
      <c r="U47" s="54">
        <f t="shared" si="35"/>
        <v>22.783865180373795</v>
      </c>
      <c r="V47" s="54">
        <f t="shared" si="36"/>
        <v>23.777031872727161</v>
      </c>
      <c r="W47" s="55">
        <f t="shared" si="37"/>
        <v>24.167432296961053</v>
      </c>
      <c r="Y47" s="32">
        <v>0.28000000000000003</v>
      </c>
      <c r="Z47" s="64">
        <f>SUM(R$20:R47)</f>
        <v>1079.0063395803923</v>
      </c>
      <c r="AA47" s="64">
        <f>SUM(S$20:S47)</f>
        <v>1555.6416906897173</v>
      </c>
      <c r="AB47" s="64">
        <f>SUM(T$20:T47)</f>
        <v>2119.9998087726331</v>
      </c>
      <c r="AC47" s="64">
        <f>SUM(U$20:U47)</f>
        <v>2505.3317937781926</v>
      </c>
      <c r="AD47" s="64">
        <f>SUM(V$20:V47)</f>
        <v>2614.5411869683235</v>
      </c>
      <c r="AE47" s="79">
        <f>SUM(W$20:W47)</f>
        <v>2657.4699256785666</v>
      </c>
      <c r="AG47" s="32">
        <v>0.28000000000000003</v>
      </c>
      <c r="AH47" s="86">
        <f t="shared" si="39"/>
        <v>3.7778683587482522</v>
      </c>
      <c r="AI47" s="86">
        <f t="shared" si="40"/>
        <v>5.4466867387375997</v>
      </c>
      <c r="AJ47" s="86">
        <f t="shared" si="41"/>
        <v>7.4226442462136921</v>
      </c>
      <c r="AK47" s="86">
        <f t="shared" si="42"/>
        <v>8.7717869345988575</v>
      </c>
      <c r="AL47" s="86">
        <f t="shared" si="43"/>
        <v>9.1541560605963426</v>
      </c>
      <c r="AM47" s="87">
        <f t="shared" si="44"/>
        <v>9.3044602040525088</v>
      </c>
    </row>
    <row r="48" spans="1:39">
      <c r="A48" s="32">
        <v>0.28999999999999998</v>
      </c>
      <c r="B48" s="33">
        <f t="shared" si="46"/>
        <v>2.123895275053914E-2</v>
      </c>
      <c r="C48" s="33">
        <f t="shared" si="46"/>
        <v>4.1297963681603884E-2</v>
      </c>
      <c r="D48" s="33">
        <f t="shared" si="46"/>
        <v>8.2595927363207769E-2</v>
      </c>
      <c r="E48" s="33">
        <f t="shared" si="46"/>
        <v>0.16519185472641554</v>
      </c>
      <c r="F48" s="33">
        <f t="shared" si="46"/>
        <v>0.24778778208962327</v>
      </c>
      <c r="G48" s="34">
        <f t="shared" si="46"/>
        <v>0.33038370945283108</v>
      </c>
      <c r="I48" s="32">
        <v>0.28999999999999998</v>
      </c>
      <c r="J48" s="45">
        <f t="shared" si="26"/>
        <v>1.8718490207161407E-2</v>
      </c>
      <c r="K48" s="45">
        <f t="shared" si="27"/>
        <v>0.10203460141401426</v>
      </c>
      <c r="L48" s="45">
        <f t="shared" si="28"/>
        <v>0.5562034928235855</v>
      </c>
      <c r="M48" s="45">
        <f t="shared" si="29"/>
        <v>2.6291970190094602</v>
      </c>
      <c r="N48" s="45">
        <f t="shared" si="30"/>
        <v>6.1735630393680845</v>
      </c>
      <c r="O48" s="46">
        <f t="shared" si="31"/>
        <v>11.155427834433926</v>
      </c>
      <c r="Q48" s="32">
        <v>0.28999999999999998</v>
      </c>
      <c r="R48" s="54">
        <f t="shared" si="32"/>
        <v>9.4742792684011761</v>
      </c>
      <c r="S48" s="54">
        <f t="shared" si="33"/>
        <v>13.659404285700244</v>
      </c>
      <c r="T48" s="54">
        <f t="shared" si="34"/>
        <v>18.614784270016369</v>
      </c>
      <c r="U48" s="54">
        <f t="shared" si="35"/>
        <v>21.998214656912648</v>
      </c>
      <c r="V48" s="54">
        <f t="shared" si="36"/>
        <v>22.95713422194348</v>
      </c>
      <c r="W48" s="55">
        <f t="shared" si="37"/>
        <v>23.334072562583099</v>
      </c>
      <c r="Y48" s="32">
        <v>0.28999999999999998</v>
      </c>
      <c r="Z48" s="64">
        <f>SUM(R$20:R48)</f>
        <v>1088.4806188487935</v>
      </c>
      <c r="AA48" s="64">
        <f>SUM(S$20:S48)</f>
        <v>1569.3010949754175</v>
      </c>
      <c r="AB48" s="64">
        <f>SUM(T$20:T48)</f>
        <v>2138.6145930426496</v>
      </c>
      <c r="AC48" s="64">
        <f>SUM(U$20:U48)</f>
        <v>2527.3300084351054</v>
      </c>
      <c r="AD48" s="64">
        <f>SUM(V$20:V48)</f>
        <v>2637.4983211902668</v>
      </c>
      <c r="AE48" s="79">
        <f>SUM(W$20:W48)</f>
        <v>2680.8039982411497</v>
      </c>
      <c r="AG48" s="32">
        <v>0.28999999999999998</v>
      </c>
      <c r="AH48" s="86">
        <f t="shared" si="39"/>
        <v>3.5501349468523027</v>
      </c>
      <c r="AI48" s="86">
        <f t="shared" si="40"/>
        <v>5.1183554056278044</v>
      </c>
      <c r="AJ48" s="86">
        <f t="shared" si="41"/>
        <v>6.9752003601487544</v>
      </c>
      <c r="AK48" s="86">
        <f t="shared" si="42"/>
        <v>8.243015474784837</v>
      </c>
      <c r="AL48" s="86">
        <f t="shared" si="43"/>
        <v>8.6023350348901158</v>
      </c>
      <c r="AM48" s="87">
        <f t="shared" si="44"/>
        <v>8.7435787050420402</v>
      </c>
    </row>
    <row r="49" spans="1:39">
      <c r="A49" s="32">
        <v>0.3</v>
      </c>
      <c r="B49" s="33">
        <f t="shared" si="46"/>
        <v>2.0530987658854503E-2</v>
      </c>
      <c r="C49" s="33">
        <f t="shared" si="46"/>
        <v>3.9921364892217086E-2</v>
      </c>
      <c r="D49" s="33">
        <f t="shared" si="46"/>
        <v>7.9842729784434172E-2</v>
      </c>
      <c r="E49" s="33">
        <f t="shared" si="46"/>
        <v>0.15968545956886834</v>
      </c>
      <c r="F49" s="33">
        <f t="shared" si="46"/>
        <v>0.2395281893533025</v>
      </c>
      <c r="G49" s="34">
        <f t="shared" si="46"/>
        <v>0.31937091913773669</v>
      </c>
      <c r="I49" s="32">
        <v>0.3</v>
      </c>
      <c r="J49" s="45">
        <f t="shared" si="26"/>
        <v>1.7491389182469716E-2</v>
      </c>
      <c r="K49" s="45">
        <f t="shared" si="27"/>
        <v>9.5345666432428866E-2</v>
      </c>
      <c r="L49" s="45">
        <f t="shared" si="28"/>
        <v>0.51974126384959474</v>
      </c>
      <c r="M49" s="45">
        <f t="shared" si="29"/>
        <v>2.4568385477632844</v>
      </c>
      <c r="N49" s="45">
        <f t="shared" si="30"/>
        <v>5.7688516845650666</v>
      </c>
      <c r="O49" s="46">
        <f t="shared" si="31"/>
        <v>10.424127565287701</v>
      </c>
      <c r="Q49" s="32">
        <v>0.3</v>
      </c>
      <c r="R49" s="54">
        <f t="shared" si="32"/>
        <v>9.1584699594544716</v>
      </c>
      <c r="S49" s="54">
        <f t="shared" si="33"/>
        <v>13.204090809510236</v>
      </c>
      <c r="T49" s="54">
        <f t="shared" si="34"/>
        <v>17.994291461015813</v>
      </c>
      <c r="U49" s="54">
        <f t="shared" si="35"/>
        <v>21.264940835015555</v>
      </c>
      <c r="V49" s="54">
        <f t="shared" si="36"/>
        <v>22.191896414545365</v>
      </c>
      <c r="W49" s="55">
        <f t="shared" si="37"/>
        <v>22.556270143830325</v>
      </c>
      <c r="Y49" s="32">
        <v>0.3</v>
      </c>
      <c r="Z49" s="64">
        <f>SUM(R$20:R49)</f>
        <v>1097.6390888082481</v>
      </c>
      <c r="AA49" s="64">
        <f>SUM(S$20:S49)</f>
        <v>1582.5051857849278</v>
      </c>
      <c r="AB49" s="64">
        <f>SUM(T$20:T49)</f>
        <v>2156.6088845036656</v>
      </c>
      <c r="AC49" s="64">
        <f>SUM(U$20:U49)</f>
        <v>2548.5949492701211</v>
      </c>
      <c r="AD49" s="64">
        <f>SUM(V$20:V49)</f>
        <v>2659.690217604812</v>
      </c>
      <c r="AE49" s="79">
        <f>SUM(W$20:W49)</f>
        <v>2703.3602683849799</v>
      </c>
      <c r="AG49" s="32">
        <v>0.3</v>
      </c>
      <c r="AH49" s="86">
        <f t="shared" si="39"/>
        <v>3.329992648686217</v>
      </c>
      <c r="AI49" s="86">
        <f t="shared" si="40"/>
        <v>4.8009684502883356</v>
      </c>
      <c r="AJ49" s="86">
        <f t="shared" si="41"/>
        <v>6.5426712702859815</v>
      </c>
      <c r="AK49" s="86">
        <f t="shared" si="42"/>
        <v>7.7318697302979498</v>
      </c>
      <c r="AL49" s="86">
        <f t="shared" si="43"/>
        <v>8.0689080433740958</v>
      </c>
      <c r="AM49" s="87">
        <f t="shared" si="44"/>
        <v>8.2013932559985872</v>
      </c>
    </row>
    <row r="50" spans="1:39">
      <c r="A50" s="32">
        <v>0.31</v>
      </c>
      <c r="B50" s="33">
        <f t="shared" ref="B50:G59" si="47">(B$17/(2*PI()*$A50*B$12))*(1/SIN(2*PI()*B$18))*SQRT((SIN(2*PI()*SQRT($A50^2+B$18^2))-SIN(2*PI()*$A50)*COS(2*PI()*B$18))^2+(COS(2*PI()*SQRT($A50^2+B$18^2))-COS(2*PI()*$A50)*COS(2*PI()*B$18))^2)</f>
        <v>1.9868697734375319E-2</v>
      </c>
      <c r="C50" s="33">
        <f t="shared" si="47"/>
        <v>3.8633578927952009E-2</v>
      </c>
      <c r="D50" s="33">
        <f t="shared" si="47"/>
        <v>7.7267157855904017E-2</v>
      </c>
      <c r="E50" s="33">
        <f t="shared" si="47"/>
        <v>0.15453431571180803</v>
      </c>
      <c r="F50" s="33">
        <f t="shared" si="47"/>
        <v>0.23180147356771202</v>
      </c>
      <c r="G50" s="34">
        <f t="shared" si="47"/>
        <v>0.30906863142361607</v>
      </c>
      <c r="I50" s="32">
        <v>0.31</v>
      </c>
      <c r="J50" s="45">
        <f t="shared" si="26"/>
        <v>1.6381113698462783E-2</v>
      </c>
      <c r="K50" s="45">
        <f t="shared" si="27"/>
        <v>8.9293548167727305E-2</v>
      </c>
      <c r="L50" s="45">
        <f t="shared" si="28"/>
        <v>0.48675040318900631</v>
      </c>
      <c r="M50" s="45">
        <f t="shared" si="29"/>
        <v>2.3008893787585376</v>
      </c>
      <c r="N50" s="45">
        <f t="shared" si="30"/>
        <v>5.4026706723294033</v>
      </c>
      <c r="O50" s="46">
        <f t="shared" si="31"/>
        <v>9.762450373318341</v>
      </c>
      <c r="Q50" s="32">
        <v>0.31</v>
      </c>
      <c r="R50" s="54">
        <f t="shared" si="32"/>
        <v>8.8630354446333541</v>
      </c>
      <c r="S50" s="54">
        <f t="shared" si="33"/>
        <v>12.778152396300221</v>
      </c>
      <c r="T50" s="54">
        <f t="shared" si="34"/>
        <v>17.413830446144331</v>
      </c>
      <c r="U50" s="54">
        <f t="shared" si="35"/>
        <v>20.578975001627946</v>
      </c>
      <c r="V50" s="54">
        <f t="shared" si="36"/>
        <v>21.476028788269698</v>
      </c>
      <c r="W50" s="55">
        <f t="shared" si="37"/>
        <v>21.828648526287402</v>
      </c>
      <c r="Y50" s="32">
        <v>0.31</v>
      </c>
      <c r="Z50" s="64">
        <f>SUM(R$20:R50)</f>
        <v>1106.5021242528815</v>
      </c>
      <c r="AA50" s="64">
        <f>SUM(S$20:S50)</f>
        <v>1595.2833381812279</v>
      </c>
      <c r="AB50" s="64">
        <f>SUM(T$20:T50)</f>
        <v>2174.0227149498101</v>
      </c>
      <c r="AC50" s="64">
        <f>SUM(U$20:U50)</f>
        <v>2569.173924271749</v>
      </c>
      <c r="AD50" s="64">
        <f>SUM(V$20:V50)</f>
        <v>2681.1662463930816</v>
      </c>
      <c r="AE50" s="79">
        <f>SUM(W$20:W50)</f>
        <v>2725.1889169112674</v>
      </c>
      <c r="AG50" s="32">
        <v>0.31</v>
      </c>
      <c r="AH50" s="86">
        <f t="shared" si="39"/>
        <v>3.1169517149771035</v>
      </c>
      <c r="AI50" s="86">
        <f t="shared" si="40"/>
        <v>4.4938197838307881</v>
      </c>
      <c r="AJ50" s="86">
        <f t="shared" si="41"/>
        <v>6.124094731709107</v>
      </c>
      <c r="AK50" s="86">
        <f t="shared" si="42"/>
        <v>7.2372125582138702</v>
      </c>
      <c r="AL50" s="86">
        <f t="shared" si="43"/>
        <v>7.5526883741650446</v>
      </c>
      <c r="AM50" s="87">
        <f t="shared" si="44"/>
        <v>7.6766976601500811</v>
      </c>
    </row>
    <row r="51" spans="1:39">
      <c r="A51" s="32">
        <v>0.32</v>
      </c>
      <c r="B51" s="33">
        <f t="shared" si="47"/>
        <v>1.9247800930176091E-2</v>
      </c>
      <c r="C51" s="33">
        <f t="shared" si="47"/>
        <v>3.7426279586453517E-2</v>
      </c>
      <c r="D51" s="33">
        <f t="shared" si="47"/>
        <v>7.4852559172907035E-2</v>
      </c>
      <c r="E51" s="33">
        <f t="shared" si="47"/>
        <v>0.14970511834581407</v>
      </c>
      <c r="F51" s="33">
        <f t="shared" si="47"/>
        <v>0.22455767751872105</v>
      </c>
      <c r="G51" s="34">
        <f t="shared" si="47"/>
        <v>0.29941023669162814</v>
      </c>
      <c r="I51" s="32">
        <v>0.32</v>
      </c>
      <c r="J51" s="45">
        <f t="shared" si="26"/>
        <v>1.5373291273655016E-2</v>
      </c>
      <c r="K51" s="45">
        <f t="shared" si="27"/>
        <v>8.3799902137876928E-2</v>
      </c>
      <c r="L51" s="45">
        <f t="shared" si="28"/>
        <v>0.45680384518030787</v>
      </c>
      <c r="M51" s="45">
        <f t="shared" si="29"/>
        <v>2.1593307548700742</v>
      </c>
      <c r="N51" s="45">
        <f t="shared" si="30"/>
        <v>5.0702798008872634</v>
      </c>
      <c r="O51" s="46">
        <f t="shared" si="31"/>
        <v>9.1618308679286429</v>
      </c>
      <c r="Q51" s="32">
        <v>0.32</v>
      </c>
      <c r="R51" s="54">
        <f t="shared" si="32"/>
        <v>8.586065586988564</v>
      </c>
      <c r="S51" s="54">
        <f t="shared" si="33"/>
        <v>12.378835133915842</v>
      </c>
      <c r="T51" s="54">
        <f t="shared" si="34"/>
        <v>16.869648244702326</v>
      </c>
      <c r="U51" s="54">
        <f t="shared" si="35"/>
        <v>19.935882032827084</v>
      </c>
      <c r="V51" s="54">
        <f t="shared" si="36"/>
        <v>20.804902888636271</v>
      </c>
      <c r="W51" s="55">
        <f t="shared" si="37"/>
        <v>21.14650325984093</v>
      </c>
      <c r="Y51" s="32">
        <v>0.32</v>
      </c>
      <c r="Z51" s="64">
        <f>SUM(R$20:R51)</f>
        <v>1115.08818983987</v>
      </c>
      <c r="AA51" s="64">
        <f>SUM(S$20:S51)</f>
        <v>1607.6621733151437</v>
      </c>
      <c r="AB51" s="64">
        <f>SUM(T$20:T51)</f>
        <v>2190.8923631945122</v>
      </c>
      <c r="AC51" s="64">
        <f>SUM(U$20:U51)</f>
        <v>2589.1098063045761</v>
      </c>
      <c r="AD51" s="64">
        <f>SUM(V$20:V51)</f>
        <v>2701.9711492817178</v>
      </c>
      <c r="AE51" s="79">
        <f>SUM(W$20:W51)</f>
        <v>2746.3354201711081</v>
      </c>
      <c r="AG51" s="32">
        <v>0.32</v>
      </c>
      <c r="AH51" s="86">
        <f t="shared" si="39"/>
        <v>2.9105683104464015</v>
      </c>
      <c r="AI51" s="86">
        <f t="shared" si="40"/>
        <v>4.1962695132000372</v>
      </c>
      <c r="AJ51" s="86">
        <f t="shared" si="41"/>
        <v>5.7185987099627669</v>
      </c>
      <c r="AK51" s="86">
        <f t="shared" si="42"/>
        <v>6.7580134227574176</v>
      </c>
      <c r="AL51" s="86">
        <f t="shared" si="43"/>
        <v>7.0526005696187744</v>
      </c>
      <c r="AM51" s="87">
        <f t="shared" si="44"/>
        <v>7.1683988016718461</v>
      </c>
    </row>
    <row r="52" spans="1:39">
      <c r="A52" s="32">
        <v>0.33</v>
      </c>
      <c r="B52" s="33">
        <f t="shared" si="47"/>
        <v>1.8664534235322272E-2</v>
      </c>
      <c r="C52" s="33">
        <f t="shared" si="47"/>
        <v>3.6292149902015527E-2</v>
      </c>
      <c r="D52" s="33">
        <f t="shared" si="47"/>
        <v>7.2584299804031055E-2</v>
      </c>
      <c r="E52" s="33">
        <f t="shared" si="47"/>
        <v>0.14516859960806211</v>
      </c>
      <c r="F52" s="33">
        <f t="shared" si="47"/>
        <v>0.21775289941209314</v>
      </c>
      <c r="G52" s="34">
        <f t="shared" si="47"/>
        <v>0.29033719921612422</v>
      </c>
      <c r="I52" s="32">
        <v>0.33</v>
      </c>
      <c r="J52" s="45">
        <f t="shared" ref="J52:J69" si="48">J$16*(B52^2)</f>
        <v>1.4455693539231165E-2</v>
      </c>
      <c r="K52" s="45">
        <f t="shared" ref="K52:K69" si="49">K$16*(C52^2)</f>
        <v>7.8798071431759376E-2</v>
      </c>
      <c r="L52" s="45">
        <f t="shared" ref="L52:L69" si="50">L$16*(D52^2)</f>
        <v>0.42953823458644186</v>
      </c>
      <c r="M52" s="45">
        <f t="shared" ref="M52:M69" si="51">M$16*(E52^2)</f>
        <v>2.0304450807961021</v>
      </c>
      <c r="N52" s="45">
        <f t="shared" ref="N52:N69" si="52">N$16*(F52^2)</f>
        <v>4.7676460203017061</v>
      </c>
      <c r="O52" s="46">
        <f t="shared" ref="O52:O69" si="53">O$16*(G52^2)</f>
        <v>8.6149814589154534</v>
      </c>
      <c r="Q52" s="32">
        <v>0.33</v>
      </c>
      <c r="R52" s="54">
        <f t="shared" ref="R52:R69" si="54">J52*0.02*PI()*J$12^2*$Q52</f>
        <v>8.325881781322245</v>
      </c>
      <c r="S52" s="54">
        <f t="shared" ref="S52:S69" si="55">K52*0.02*PI()*K$12^2*$Q52</f>
        <v>12.003718917736576</v>
      </c>
      <c r="T52" s="54">
        <f t="shared" ref="T52:T69" si="56">L52*0.02*PI()*L$12^2*$Q52</f>
        <v>16.358446782741648</v>
      </c>
      <c r="U52" s="54">
        <f t="shared" ref="U52:U69" si="57">M52*0.02*PI()*M$12^2*$Q52</f>
        <v>19.331764395468682</v>
      </c>
      <c r="V52" s="54">
        <f t="shared" ref="V52:V69" si="58">N52*0.02*PI()*N$12^2*$Q52</f>
        <v>20.174451285950326</v>
      </c>
      <c r="W52" s="55">
        <f t="shared" ref="W52:W69" si="59">O52*0.02*PI()*O$12^2*$Q52</f>
        <v>20.505700130754839</v>
      </c>
      <c r="Y52" s="32">
        <v>0.33</v>
      </c>
      <c r="Z52" s="64">
        <f>SUM(R$20:R52)</f>
        <v>1123.4140716211923</v>
      </c>
      <c r="AA52" s="64">
        <f>SUM(S$20:S52)</f>
        <v>1619.6658922328802</v>
      </c>
      <c r="AB52" s="64">
        <f>SUM(T$20:T52)</f>
        <v>2207.250809977254</v>
      </c>
      <c r="AC52" s="64">
        <f>SUM(U$20:U52)</f>
        <v>2608.4415707000448</v>
      </c>
      <c r="AD52" s="64">
        <f>SUM(V$20:V52)</f>
        <v>2722.1456005676682</v>
      </c>
      <c r="AE52" s="79">
        <f>SUM(W$20:W52)</f>
        <v>2766.8411203018632</v>
      </c>
      <c r="AG52" s="32">
        <v>0.33</v>
      </c>
      <c r="AH52" s="86">
        <f t="shared" ref="AH52:AH69" si="60">(Z$69-Z52)/(AH$17^2)</f>
        <v>2.7104389484772335</v>
      </c>
      <c r="AI52" s="86">
        <f t="shared" ref="AI52:AI69" si="61">(AA$69-AA52)/(AI$17^2)</f>
        <v>3.9077359174368866</v>
      </c>
      <c r="AJ52" s="86">
        <f t="shared" ref="AJ52:AJ69" si="62">(AB$69-AB52)/(AJ$17^2)</f>
        <v>5.3253904464511557</v>
      </c>
      <c r="AK52" s="86">
        <f t="shared" ref="AK52:AK69" si="63">(AC$69-AC52)/(AK$17^2)</f>
        <v>6.2933354732238858</v>
      </c>
      <c r="AL52" s="86">
        <f t="shared" ref="AL52:AL69" si="64">(AD$69-AD52)/(AL$17^2)</f>
        <v>6.5676669409678414</v>
      </c>
      <c r="AM52" s="87">
        <f t="shared" ref="AM52:AM69" si="65">(AE$69-AE52)/(AM$17^2)</f>
        <v>6.6755029389050646</v>
      </c>
    </row>
    <row r="53" spans="1:39">
      <c r="A53" s="32">
        <v>0.34</v>
      </c>
      <c r="B53" s="33">
        <f t="shared" si="47"/>
        <v>1.8115577346048087E-2</v>
      </c>
      <c r="C53" s="33">
        <f t="shared" si="47"/>
        <v>3.5224733728426834E-2</v>
      </c>
      <c r="D53" s="33">
        <f t="shared" si="47"/>
        <v>7.0449467456853668E-2</v>
      </c>
      <c r="E53" s="33">
        <f t="shared" si="47"/>
        <v>0.14089893491370734</v>
      </c>
      <c r="F53" s="33">
        <f t="shared" si="47"/>
        <v>0.21134840237056099</v>
      </c>
      <c r="G53" s="34">
        <f t="shared" si="47"/>
        <v>0.28179786982741467</v>
      </c>
      <c r="I53" s="32">
        <v>0.34</v>
      </c>
      <c r="J53" s="45">
        <f t="shared" si="48"/>
        <v>1.3617863550365691E-2</v>
      </c>
      <c r="K53" s="45">
        <f t="shared" si="49"/>
        <v>7.4231055180956698E-2</v>
      </c>
      <c r="L53" s="45">
        <f t="shared" si="50"/>
        <v>0.40464285247805803</v>
      </c>
      <c r="M53" s="45">
        <f t="shared" si="51"/>
        <v>1.912763575248231</v>
      </c>
      <c r="N53" s="45">
        <f t="shared" si="52"/>
        <v>4.4913205156648424</v>
      </c>
      <c r="O53" s="46">
        <f t="shared" si="53"/>
        <v>8.1156702497914601</v>
      </c>
      <c r="Q53" s="32">
        <v>0.34</v>
      </c>
      <c r="R53" s="54">
        <f t="shared" si="54"/>
        <v>8.081002905401002</v>
      </c>
      <c r="S53" s="54">
        <f t="shared" si="55"/>
        <v>11.650668361332558</v>
      </c>
      <c r="T53" s="54">
        <f t="shared" si="56"/>
        <v>15.87731599501395</v>
      </c>
      <c r="U53" s="54">
        <f t="shared" si="57"/>
        <v>18.7631830897196</v>
      </c>
      <c r="V53" s="54">
        <f t="shared" si="58"/>
        <v>19.581085071657672</v>
      </c>
      <c r="W53" s="55">
        <f t="shared" si="59"/>
        <v>19.902591303379698</v>
      </c>
      <c r="Y53" s="32">
        <v>0.34</v>
      </c>
      <c r="Z53" s="64">
        <f>SUM(R$20:R53)</f>
        <v>1131.4950745265933</v>
      </c>
      <c r="AA53" s="64">
        <f>SUM(S$20:S53)</f>
        <v>1631.3165605942127</v>
      </c>
      <c r="AB53" s="64">
        <f>SUM(T$20:T53)</f>
        <v>2223.1281259722678</v>
      </c>
      <c r="AC53" s="64">
        <f>SUM(U$20:U53)</f>
        <v>2627.2047537897643</v>
      </c>
      <c r="AD53" s="64">
        <f>SUM(V$20:V53)</f>
        <v>2741.7266856393258</v>
      </c>
      <c r="AE53" s="79">
        <f>SUM(W$20:W53)</f>
        <v>2786.7437116052429</v>
      </c>
      <c r="AG53" s="32">
        <v>0.34</v>
      </c>
      <c r="AH53" s="86">
        <f t="shared" si="60"/>
        <v>2.5161957442130434</v>
      </c>
      <c r="AI53" s="86">
        <f t="shared" si="61"/>
        <v>3.6276886039020635</v>
      </c>
      <c r="AJ53" s="86">
        <f t="shared" si="62"/>
        <v>4.9437471318663651</v>
      </c>
      <c r="AK53" s="86">
        <f t="shared" si="63"/>
        <v>5.8423245222060523</v>
      </c>
      <c r="AL53" s="86">
        <f t="shared" si="64"/>
        <v>6.0969960661007656</v>
      </c>
      <c r="AM53" s="87">
        <f t="shared" si="65"/>
        <v>6.1971040132784863</v>
      </c>
    </row>
    <row r="54" spans="1:39">
      <c r="A54" s="32">
        <v>0.35</v>
      </c>
      <c r="B54" s="33">
        <f t="shared" si="47"/>
        <v>1.7597989421875286E-2</v>
      </c>
      <c r="C54" s="33">
        <f t="shared" si="47"/>
        <v>3.4218312764757501E-2</v>
      </c>
      <c r="D54" s="33">
        <f t="shared" si="47"/>
        <v>6.8436625529515002E-2</v>
      </c>
      <c r="E54" s="33">
        <f t="shared" si="47"/>
        <v>0.13687325105903</v>
      </c>
      <c r="F54" s="33">
        <f t="shared" si="47"/>
        <v>0.20530987658854499</v>
      </c>
      <c r="G54" s="34">
        <f t="shared" si="47"/>
        <v>0.27374650211806001</v>
      </c>
      <c r="I54" s="32">
        <v>0.35</v>
      </c>
      <c r="J54" s="45">
        <f t="shared" si="48"/>
        <v>1.2850816542222646E-2</v>
      </c>
      <c r="K54" s="45">
        <f t="shared" si="49"/>
        <v>7.004987737892733E-2</v>
      </c>
      <c r="L54" s="45">
        <f t="shared" si="50"/>
        <v>0.38185072446092677</v>
      </c>
      <c r="M54" s="45">
        <f t="shared" si="51"/>
        <v>1.8050242391730251</v>
      </c>
      <c r="N54" s="45">
        <f t="shared" si="52"/>
        <v>4.2383400131498439</v>
      </c>
      <c r="O54" s="46">
        <f t="shared" si="53"/>
        <v>7.6585427010276987</v>
      </c>
      <c r="Q54" s="32">
        <v>0.35</v>
      </c>
      <c r="R54" s="54">
        <f t="shared" si="54"/>
        <v>7.8501171081038317</v>
      </c>
      <c r="S54" s="54">
        <f t="shared" si="55"/>
        <v>11.317792122437345</v>
      </c>
      <c r="T54" s="54">
        <f t="shared" si="56"/>
        <v>15.423678395156415</v>
      </c>
      <c r="U54" s="54">
        <f t="shared" si="57"/>
        <v>18.227092144299043</v>
      </c>
      <c r="V54" s="54">
        <f t="shared" si="58"/>
        <v>19.021625498181738</v>
      </c>
      <c r="W54" s="55">
        <f t="shared" si="59"/>
        <v>19.333945837568848</v>
      </c>
      <c r="Y54" s="32">
        <v>0.35</v>
      </c>
      <c r="Z54" s="64">
        <f>SUM(R$20:R54)</f>
        <v>1139.3451916346971</v>
      </c>
      <c r="AA54" s="64">
        <f>SUM(S$20:S54)</f>
        <v>1642.63435271665</v>
      </c>
      <c r="AB54" s="64">
        <f>SUM(T$20:T54)</f>
        <v>2238.5518043674242</v>
      </c>
      <c r="AC54" s="64">
        <f>SUM(U$20:U54)</f>
        <v>2645.4318459340634</v>
      </c>
      <c r="AD54" s="64">
        <f>SUM(V$20:V54)</f>
        <v>2760.7483111375077</v>
      </c>
      <c r="AE54" s="79">
        <f>SUM(W$20:W54)</f>
        <v>2806.0776574428119</v>
      </c>
      <c r="AG54" s="32">
        <v>0.35</v>
      </c>
      <c r="AH54" s="86">
        <f t="shared" si="60"/>
        <v>2.3275023457849717</v>
      </c>
      <c r="AI54" s="86">
        <f t="shared" si="61"/>
        <v>3.3556426421825187</v>
      </c>
      <c r="AJ54" s="86">
        <f t="shared" si="62"/>
        <v>4.573007911983991</v>
      </c>
      <c r="AK54" s="86">
        <f t="shared" si="63"/>
        <v>5.4041995983601501</v>
      </c>
      <c r="AL54" s="86">
        <f t="shared" si="64"/>
        <v>5.6397729305155977</v>
      </c>
      <c r="AM54" s="87">
        <f t="shared" si="65"/>
        <v>5.7323736283840931</v>
      </c>
    </row>
    <row r="55" spans="1:39">
      <c r="A55" s="32">
        <v>0.36</v>
      </c>
      <c r="B55" s="33">
        <f t="shared" si="47"/>
        <v>1.7109156382378751E-2</v>
      </c>
      <c r="C55" s="33">
        <f t="shared" si="47"/>
        <v>3.3267804076847568E-2</v>
      </c>
      <c r="D55" s="33">
        <f t="shared" si="47"/>
        <v>6.6535608153695136E-2</v>
      </c>
      <c r="E55" s="33">
        <f t="shared" si="47"/>
        <v>0.13307121630739027</v>
      </c>
      <c r="F55" s="33">
        <f t="shared" si="47"/>
        <v>0.19960682446108541</v>
      </c>
      <c r="G55" s="34">
        <f t="shared" si="47"/>
        <v>0.26614243261478054</v>
      </c>
      <c r="I55" s="32">
        <v>0.36</v>
      </c>
      <c r="J55" s="45">
        <f t="shared" si="48"/>
        <v>1.2146798043381745E-2</v>
      </c>
      <c r="K55" s="45">
        <f t="shared" si="49"/>
        <v>6.6212268355853365E-2</v>
      </c>
      <c r="L55" s="45">
        <f t="shared" si="50"/>
        <v>0.36093143322888521</v>
      </c>
      <c r="M55" s="45">
        <f t="shared" si="51"/>
        <v>1.7061378803911695</v>
      </c>
      <c r="N55" s="45">
        <f t="shared" si="52"/>
        <v>4.0061470031701845</v>
      </c>
      <c r="O55" s="46">
        <f t="shared" si="53"/>
        <v>7.2389774758942362</v>
      </c>
      <c r="Q55" s="32">
        <v>0.36</v>
      </c>
      <c r="R55" s="54">
        <f t="shared" si="54"/>
        <v>7.6320582995453901</v>
      </c>
      <c r="S55" s="54">
        <f t="shared" si="55"/>
        <v>11.003409007925192</v>
      </c>
      <c r="T55" s="54">
        <f t="shared" si="56"/>
        <v>14.995242884179843</v>
      </c>
      <c r="U55" s="54">
        <f t="shared" si="57"/>
        <v>17.720784029179629</v>
      </c>
      <c r="V55" s="54">
        <f t="shared" si="58"/>
        <v>18.493247012121138</v>
      </c>
      <c r="W55" s="55">
        <f t="shared" si="59"/>
        <v>18.796891786525268</v>
      </c>
      <c r="Y55" s="32">
        <v>0.36</v>
      </c>
      <c r="Z55" s="64">
        <f>SUM(R$20:R55)</f>
        <v>1146.9772499342425</v>
      </c>
      <c r="AA55" s="64">
        <f>SUM(S$20:S55)</f>
        <v>1653.6377617245753</v>
      </c>
      <c r="AB55" s="64">
        <f>SUM(T$20:T55)</f>
        <v>2253.547047251604</v>
      </c>
      <c r="AC55" s="64">
        <f>SUM(U$20:U55)</f>
        <v>2663.1526299632428</v>
      </c>
      <c r="AD55" s="64">
        <f>SUM(V$20:V55)</f>
        <v>2779.2415581496289</v>
      </c>
      <c r="AE55" s="79">
        <f>SUM(W$20:W55)</f>
        <v>2824.8745492293369</v>
      </c>
      <c r="AG55" s="32">
        <v>0.36</v>
      </c>
      <c r="AH55" s="86">
        <f t="shared" si="60"/>
        <v>2.1440504306465686</v>
      </c>
      <c r="AI55" s="86">
        <f t="shared" si="61"/>
        <v>3.0911535127329604</v>
      </c>
      <c r="AJ55" s="86">
        <f t="shared" si="62"/>
        <v>4.2125670037650185</v>
      </c>
      <c r="AK55" s="86">
        <f t="shared" si="63"/>
        <v>4.9782448112877526</v>
      </c>
      <c r="AL55" s="86">
        <f t="shared" si="64"/>
        <v>5.1952504375855773</v>
      </c>
      <c r="AM55" s="87">
        <f t="shared" si="65"/>
        <v>5.2805524208478865</v>
      </c>
    </row>
    <row r="56" spans="1:39">
      <c r="A56" s="32">
        <v>0.37</v>
      </c>
      <c r="B56" s="33">
        <f t="shared" si="47"/>
        <v>1.6646746750422565E-2</v>
      </c>
      <c r="C56" s="33">
        <f t="shared" si="47"/>
        <v>3.2368674236932765E-2</v>
      </c>
      <c r="D56" s="33">
        <f t="shared" si="47"/>
        <v>6.473734847386553E-2</v>
      </c>
      <c r="E56" s="33">
        <f t="shared" si="47"/>
        <v>0.12947469694773106</v>
      </c>
      <c r="F56" s="33">
        <f t="shared" si="47"/>
        <v>0.19421204542159659</v>
      </c>
      <c r="G56" s="34">
        <f t="shared" si="47"/>
        <v>0.25894939389546212</v>
      </c>
      <c r="I56" s="32">
        <v>0.37</v>
      </c>
      <c r="J56" s="45">
        <f t="shared" si="48"/>
        <v>1.1499087117766789E-2</v>
      </c>
      <c r="K56" s="45">
        <f t="shared" si="49"/>
        <v>6.2681592249222748E-2</v>
      </c>
      <c r="L56" s="45">
        <f t="shared" si="50"/>
        <v>0.34168527207058813</v>
      </c>
      <c r="M56" s="45">
        <f t="shared" si="51"/>
        <v>1.6151604769809753</v>
      </c>
      <c r="N56" s="45">
        <f t="shared" si="52"/>
        <v>3.7925248474131177</v>
      </c>
      <c r="O56" s="46">
        <f t="shared" si="53"/>
        <v>6.8529691809780333</v>
      </c>
      <c r="Q56" s="32">
        <v>0.37</v>
      </c>
      <c r="R56" s="54">
        <f t="shared" si="54"/>
        <v>7.4257864536117291</v>
      </c>
      <c r="S56" s="54">
        <f t="shared" si="55"/>
        <v>10.706019575278566</v>
      </c>
      <c r="T56" s="54">
        <f t="shared" si="56"/>
        <v>14.589966049472279</v>
      </c>
      <c r="U56" s="54">
        <f t="shared" si="57"/>
        <v>17.241843920282879</v>
      </c>
      <c r="V56" s="54">
        <f t="shared" si="58"/>
        <v>17.99342952530705</v>
      </c>
      <c r="W56" s="55">
        <f t="shared" si="59"/>
        <v>18.288867684186744</v>
      </c>
      <c r="Y56" s="32">
        <v>0.37</v>
      </c>
      <c r="Z56" s="64">
        <f>SUM(R$20:R56)</f>
        <v>1154.4030363878542</v>
      </c>
      <c r="AA56" s="64">
        <f>SUM(S$20:S56)</f>
        <v>1664.3437812998538</v>
      </c>
      <c r="AB56" s="64">
        <f>SUM(T$20:T56)</f>
        <v>2268.1370133010764</v>
      </c>
      <c r="AC56" s="64">
        <f>SUM(U$20:U56)</f>
        <v>2680.3944738835257</v>
      </c>
      <c r="AD56" s="64">
        <f>SUM(V$20:V56)</f>
        <v>2797.2349876749358</v>
      </c>
      <c r="AE56" s="79">
        <f>SUM(W$20:W56)</f>
        <v>2843.1634169135236</v>
      </c>
      <c r="AG56" s="32">
        <v>0.37</v>
      </c>
      <c r="AH56" s="86">
        <f t="shared" si="60"/>
        <v>1.9655566753767739</v>
      </c>
      <c r="AI56" s="86">
        <f t="shared" si="61"/>
        <v>2.8338127381333913</v>
      </c>
      <c r="AJ56" s="86">
        <f t="shared" si="62"/>
        <v>3.8618677417141223</v>
      </c>
      <c r="AK56" s="86">
        <f t="shared" si="63"/>
        <v>4.5638023157578465</v>
      </c>
      <c r="AL56" s="86">
        <f t="shared" si="64"/>
        <v>4.7627420660861004</v>
      </c>
      <c r="AM56" s="87">
        <f t="shared" si="65"/>
        <v>4.84094259729914</v>
      </c>
    </row>
    <row r="57" spans="1:39">
      <c r="A57" s="32">
        <v>0.38</v>
      </c>
      <c r="B57" s="33">
        <f t="shared" si="47"/>
        <v>1.6208674467516712E-2</v>
      </c>
      <c r="C57" s="33">
        <f t="shared" si="47"/>
        <v>3.1516867020171382E-2</v>
      </c>
      <c r="D57" s="33">
        <f t="shared" si="47"/>
        <v>6.3033734040342765E-2</v>
      </c>
      <c r="E57" s="33">
        <f t="shared" si="47"/>
        <v>0.12606746808068553</v>
      </c>
      <c r="F57" s="33">
        <f t="shared" si="47"/>
        <v>0.18910120212102829</v>
      </c>
      <c r="G57" s="34">
        <f t="shared" si="47"/>
        <v>0.25213493616137106</v>
      </c>
      <c r="I57" s="32">
        <v>0.38</v>
      </c>
      <c r="J57" s="45">
        <f t="shared" si="48"/>
        <v>1.090183536303514E-2</v>
      </c>
      <c r="K57" s="45">
        <f t="shared" si="49"/>
        <v>5.9425969383092789E-2</v>
      </c>
      <c r="L57" s="45">
        <f t="shared" si="50"/>
        <v>0.32393846084808542</v>
      </c>
      <c r="M57" s="45">
        <f t="shared" si="51"/>
        <v>1.5312705630103574</v>
      </c>
      <c r="N57" s="45">
        <f t="shared" si="52"/>
        <v>3.5955446787455401</v>
      </c>
      <c r="O57" s="46">
        <f t="shared" si="53"/>
        <v>6.4970324160380413</v>
      </c>
      <c r="Q57" s="32">
        <v>0.38</v>
      </c>
      <c r="R57" s="54">
        <f t="shared" si="54"/>
        <v>7.2303710206219503</v>
      </c>
      <c r="S57" s="54">
        <f t="shared" si="55"/>
        <v>10.424282218034396</v>
      </c>
      <c r="T57" s="54">
        <f t="shared" si="56"/>
        <v>14.206019574486175</v>
      </c>
      <c r="U57" s="54">
        <f t="shared" si="57"/>
        <v>16.788111185538597</v>
      </c>
      <c r="V57" s="54">
        <f t="shared" si="58"/>
        <v>17.519918222009498</v>
      </c>
      <c r="W57" s="55">
        <f t="shared" si="59"/>
        <v>17.807581692497628</v>
      </c>
      <c r="Y57" s="32">
        <v>0.38</v>
      </c>
      <c r="Z57" s="64">
        <f>SUM(R$20:R57)</f>
        <v>1161.6334074084762</v>
      </c>
      <c r="AA57" s="64">
        <f>SUM(S$20:S57)</f>
        <v>1674.7680635178883</v>
      </c>
      <c r="AB57" s="64">
        <f>SUM(T$20:T57)</f>
        <v>2282.3430328755626</v>
      </c>
      <c r="AC57" s="64">
        <f>SUM(U$20:U57)</f>
        <v>2697.1825850690643</v>
      </c>
      <c r="AD57" s="64">
        <f>SUM(V$20:V57)</f>
        <v>2814.7549058969453</v>
      </c>
      <c r="AE57" s="79">
        <f>SUM(W$20:W57)</f>
        <v>2860.9709986060211</v>
      </c>
      <c r="AG57" s="32">
        <v>0.38</v>
      </c>
      <c r="AH57" s="86">
        <f t="shared" si="60"/>
        <v>1.7917601241930232</v>
      </c>
      <c r="AI57" s="86">
        <f t="shared" si="61"/>
        <v>2.5832440891811776</v>
      </c>
      <c r="AJ57" s="86">
        <f t="shared" si="62"/>
        <v>3.5203974076119366</v>
      </c>
      <c r="AK57" s="86">
        <f t="shared" si="63"/>
        <v>4.1602662016892547</v>
      </c>
      <c r="AL57" s="86">
        <f t="shared" si="64"/>
        <v>4.3416154938366098</v>
      </c>
      <c r="AM57" s="87">
        <f t="shared" si="65"/>
        <v>4.4129014533174686</v>
      </c>
    </row>
    <row r="58" spans="1:39">
      <c r="A58" s="32">
        <v>0.39</v>
      </c>
      <c r="B58" s="33">
        <f t="shared" si="47"/>
        <v>1.5793067429888077E-2</v>
      </c>
      <c r="C58" s="33">
        <f t="shared" si="47"/>
        <v>3.0708742224782374E-2</v>
      </c>
      <c r="D58" s="33">
        <f t="shared" si="47"/>
        <v>6.1417484449564748E-2</v>
      </c>
      <c r="E58" s="33">
        <f t="shared" si="47"/>
        <v>0.1228349688991295</v>
      </c>
      <c r="F58" s="33">
        <f t="shared" si="47"/>
        <v>0.18425245334869422</v>
      </c>
      <c r="G58" s="34">
        <f t="shared" si="47"/>
        <v>0.24566993779825899</v>
      </c>
      <c r="I58" s="32">
        <v>0.39</v>
      </c>
      <c r="J58" s="45">
        <f t="shared" si="48"/>
        <v>1.0349934427496871E-2</v>
      </c>
      <c r="K58" s="45">
        <f t="shared" si="49"/>
        <v>5.6417554102028915E-2</v>
      </c>
      <c r="L58" s="45">
        <f t="shared" si="50"/>
        <v>0.30753920937845847</v>
      </c>
      <c r="M58" s="45">
        <f t="shared" si="51"/>
        <v>1.4537506199782748</v>
      </c>
      <c r="N58" s="45">
        <f t="shared" si="52"/>
        <v>3.4135217068432344</v>
      </c>
      <c r="O58" s="46">
        <f t="shared" si="53"/>
        <v>6.1681228196968645</v>
      </c>
      <c r="Q58" s="32">
        <v>0.39</v>
      </c>
      <c r="R58" s="54">
        <f t="shared" si="54"/>
        <v>7.0449768918880542</v>
      </c>
      <c r="S58" s="54">
        <f t="shared" si="55"/>
        <v>10.156992930392489</v>
      </c>
      <c r="T58" s="54">
        <f t="shared" si="56"/>
        <v>13.841762662319862</v>
      </c>
      <c r="U58" s="54">
        <f t="shared" si="57"/>
        <v>16.35764679616581</v>
      </c>
      <c r="V58" s="54">
        <f t="shared" si="58"/>
        <v>17.070689549650286</v>
      </c>
      <c r="W58" s="55">
        <f t="shared" si="59"/>
        <v>17.350977033715637</v>
      </c>
      <c r="Y58" s="32">
        <v>0.39</v>
      </c>
      <c r="Z58" s="64">
        <f>SUM(R$20:R58)</f>
        <v>1168.6783843003643</v>
      </c>
      <c r="AA58" s="64">
        <f>SUM(S$20:S58)</f>
        <v>1684.9250564482809</v>
      </c>
      <c r="AB58" s="64">
        <f>SUM(T$20:T58)</f>
        <v>2296.1847955378826</v>
      </c>
      <c r="AC58" s="64">
        <f>SUM(U$20:U58)</f>
        <v>2713.54023186523</v>
      </c>
      <c r="AD58" s="64">
        <f>SUM(V$20:V58)</f>
        <v>2831.8255954465953</v>
      </c>
      <c r="AE58" s="79">
        <f>SUM(W$20:W58)</f>
        <v>2878.3219756397366</v>
      </c>
      <c r="AG58" s="32">
        <v>0.39</v>
      </c>
      <c r="AH58" s="86">
        <f t="shared" si="60"/>
        <v>1.6224198948344954</v>
      </c>
      <c r="AI58" s="86">
        <f t="shared" si="61"/>
        <v>2.3391002773815845</v>
      </c>
      <c r="AJ58" s="86">
        <f t="shared" si="62"/>
        <v>3.1876827231021121</v>
      </c>
      <c r="AK58" s="86">
        <f t="shared" si="63"/>
        <v>3.7670771674685786</v>
      </c>
      <c r="AL58" s="86">
        <f t="shared" si="64"/>
        <v>3.9312870388242893</v>
      </c>
      <c r="AM58" s="87">
        <f t="shared" si="65"/>
        <v>3.995835723284046</v>
      </c>
    </row>
    <row r="59" spans="1:39">
      <c r="A59" s="32">
        <v>0.4</v>
      </c>
      <c r="B59" s="33">
        <f t="shared" si="47"/>
        <v>1.5398240744140876E-2</v>
      </c>
      <c r="C59" s="33">
        <f t="shared" si="47"/>
        <v>2.9941023669162816E-2</v>
      </c>
      <c r="D59" s="33">
        <f t="shared" si="47"/>
        <v>5.9882047338325632E-2</v>
      </c>
      <c r="E59" s="33">
        <f t="shared" si="47"/>
        <v>0.11976409467665126</v>
      </c>
      <c r="F59" s="33">
        <f t="shared" si="47"/>
        <v>0.17964614201497686</v>
      </c>
      <c r="G59" s="34">
        <f t="shared" si="47"/>
        <v>0.23952818935330253</v>
      </c>
      <c r="I59" s="32">
        <v>0.4</v>
      </c>
      <c r="J59" s="45">
        <f t="shared" si="48"/>
        <v>9.8389064151392144E-3</v>
      </c>
      <c r="K59" s="45">
        <f t="shared" si="49"/>
        <v>5.3631937368241248E-2</v>
      </c>
      <c r="L59" s="45">
        <f t="shared" si="50"/>
        <v>0.29235446091539713</v>
      </c>
      <c r="M59" s="45">
        <f t="shared" si="51"/>
        <v>1.3819716831168476</v>
      </c>
      <c r="N59" s="45">
        <f t="shared" si="52"/>
        <v>3.2449790725678493</v>
      </c>
      <c r="O59" s="46">
        <f t="shared" si="53"/>
        <v>5.8635717554743332</v>
      </c>
      <c r="Q59" s="32">
        <v>0.4</v>
      </c>
      <c r="R59" s="54">
        <f t="shared" si="54"/>
        <v>6.8688524695908546</v>
      </c>
      <c r="S59" s="54">
        <f t="shared" si="55"/>
        <v>9.9030681071326807</v>
      </c>
      <c r="T59" s="54">
        <f t="shared" si="56"/>
        <v>13.495718595761867</v>
      </c>
      <c r="U59" s="54">
        <f t="shared" si="57"/>
        <v>15.94870562626167</v>
      </c>
      <c r="V59" s="54">
        <f t="shared" si="58"/>
        <v>16.643922310909023</v>
      </c>
      <c r="W59" s="55">
        <f t="shared" si="59"/>
        <v>16.917202607872749</v>
      </c>
      <c r="Y59" s="32">
        <v>0.4</v>
      </c>
      <c r="Z59" s="64">
        <f>SUM(R$20:R59)</f>
        <v>1175.5472367699551</v>
      </c>
      <c r="AA59" s="64">
        <f>SUM(S$20:S59)</f>
        <v>1694.8281245554135</v>
      </c>
      <c r="AB59" s="64">
        <f>SUM(T$20:T59)</f>
        <v>2309.6805141336445</v>
      </c>
      <c r="AC59" s="64">
        <f>SUM(U$20:U59)</f>
        <v>2729.4889374914915</v>
      </c>
      <c r="AD59" s="64">
        <f>SUM(V$20:V59)</f>
        <v>2848.4695177575045</v>
      </c>
      <c r="AE59" s="79">
        <f>SUM(W$20:W59)</f>
        <v>2895.2391782476093</v>
      </c>
      <c r="AG59" s="32">
        <v>0.4</v>
      </c>
      <c r="AH59" s="86">
        <f t="shared" si="60"/>
        <v>1.4573131712099339</v>
      </c>
      <c r="AI59" s="86">
        <f t="shared" si="61"/>
        <v>2.1010600608769843</v>
      </c>
      <c r="AJ59" s="86">
        <f t="shared" si="62"/>
        <v>2.8632859057050353</v>
      </c>
      <c r="AK59" s="86">
        <f t="shared" si="63"/>
        <v>3.3837178591034212</v>
      </c>
      <c r="AL59" s="86">
        <f t="shared" si="64"/>
        <v>3.5312167951872686</v>
      </c>
      <c r="AM59" s="87">
        <f t="shared" si="65"/>
        <v>3.5891966365014563</v>
      </c>
    </row>
    <row r="60" spans="1:39">
      <c r="A60" s="32">
        <v>0.41</v>
      </c>
      <c r="B60" s="33">
        <f t="shared" ref="B60:G69" si="66">(B$17/(2*PI()*$A60*B$12))*(1/SIN(2*PI()*B$18))*SQRT((SIN(2*PI()*SQRT($A60^2+B$18^2))-SIN(2*PI()*$A60)*COS(2*PI()*B$18))^2+(COS(2*PI()*SQRT($A60^2+B$18^2))-COS(2*PI()*$A60)*COS(2*PI()*B$18))^2)</f>
        <v>1.5022673896722807E-2</v>
      </c>
      <c r="C60" s="33">
        <f t="shared" si="66"/>
        <v>2.9210754799183235E-2</v>
      </c>
      <c r="D60" s="33">
        <f t="shared" si="66"/>
        <v>5.8421509598366471E-2</v>
      </c>
      <c r="E60" s="33">
        <f t="shared" si="66"/>
        <v>0.11684301919673294</v>
      </c>
      <c r="F60" s="33">
        <f t="shared" si="66"/>
        <v>0.17526452879509938</v>
      </c>
      <c r="G60" s="34">
        <f t="shared" si="66"/>
        <v>0.23368603839346588</v>
      </c>
      <c r="I60" s="32">
        <v>0.41</v>
      </c>
      <c r="J60" s="45">
        <f t="shared" si="48"/>
        <v>9.3648127687226326E-3</v>
      </c>
      <c r="K60" s="45">
        <f t="shared" si="49"/>
        <v>5.1047650082799517E-2</v>
      </c>
      <c r="L60" s="45">
        <f t="shared" si="50"/>
        <v>0.27826718469044343</v>
      </c>
      <c r="M60" s="45">
        <f t="shared" si="51"/>
        <v>1.3153805431213303</v>
      </c>
      <c r="N60" s="45">
        <f t="shared" si="52"/>
        <v>3.0886177966142525</v>
      </c>
      <c r="O60" s="46">
        <f t="shared" si="53"/>
        <v>5.5810320099696202</v>
      </c>
      <c r="Q60" s="32">
        <v>0.41</v>
      </c>
      <c r="R60" s="54">
        <f t="shared" si="54"/>
        <v>6.701319482527663</v>
      </c>
      <c r="S60" s="54">
        <f t="shared" si="55"/>
        <v>9.6615298606172484</v>
      </c>
      <c r="T60" s="54">
        <f t="shared" si="56"/>
        <v>13.166554727572548</v>
      </c>
      <c r="U60" s="54">
        <f t="shared" si="57"/>
        <v>15.559712806108946</v>
      </c>
      <c r="V60" s="54">
        <f t="shared" si="58"/>
        <v>16.237972986252704</v>
      </c>
      <c r="W60" s="55">
        <f t="shared" si="59"/>
        <v>16.504587910119753</v>
      </c>
      <c r="Y60" s="32">
        <v>0.41</v>
      </c>
      <c r="Z60" s="64">
        <f>SUM(R$20:R60)</f>
        <v>1182.2485562524828</v>
      </c>
      <c r="AA60" s="64">
        <f>SUM(S$20:S60)</f>
        <v>1704.4896544160308</v>
      </c>
      <c r="AB60" s="64">
        <f>SUM(T$20:T60)</f>
        <v>2322.8470688612169</v>
      </c>
      <c r="AC60" s="64">
        <f>SUM(U$20:U60)</f>
        <v>2745.0486502976005</v>
      </c>
      <c r="AD60" s="64">
        <f>SUM(V$20:V60)</f>
        <v>2864.7074907437573</v>
      </c>
      <c r="AE60" s="79">
        <f>SUM(W$20:W60)</f>
        <v>2911.7437661577292</v>
      </c>
      <c r="AG60" s="32">
        <v>0.41</v>
      </c>
      <c r="AH60" s="86">
        <f t="shared" si="60"/>
        <v>1.2962334408445075</v>
      </c>
      <c r="AI60" s="86">
        <f t="shared" si="61"/>
        <v>1.8688257033115185</v>
      </c>
      <c r="AJ60" s="86">
        <f t="shared" si="62"/>
        <v>2.5468012058054503</v>
      </c>
      <c r="AK60" s="86">
        <f t="shared" si="63"/>
        <v>3.0097087777715537</v>
      </c>
      <c r="AL60" s="86">
        <f t="shared" si="64"/>
        <v>3.1409043623706645</v>
      </c>
      <c r="AM60" s="87">
        <f t="shared" si="65"/>
        <v>3.1924755762257542</v>
      </c>
    </row>
    <row r="61" spans="1:39">
      <c r="A61" s="32">
        <v>0.42</v>
      </c>
      <c r="B61" s="33">
        <f t="shared" si="66"/>
        <v>1.4664991184896073E-2</v>
      </c>
      <c r="C61" s="33">
        <f t="shared" si="66"/>
        <v>2.851526063729792E-2</v>
      </c>
      <c r="D61" s="33">
        <f t="shared" si="66"/>
        <v>5.703052127459584E-2</v>
      </c>
      <c r="E61" s="33">
        <f t="shared" si="66"/>
        <v>0.11406104254919168</v>
      </c>
      <c r="F61" s="33">
        <f t="shared" si="66"/>
        <v>0.17109156382378748</v>
      </c>
      <c r="G61" s="34">
        <f t="shared" si="66"/>
        <v>0.22812208509838336</v>
      </c>
      <c r="I61" s="32">
        <v>0.42</v>
      </c>
      <c r="J61" s="45">
        <f t="shared" si="48"/>
        <v>8.9241781543212828E-3</v>
      </c>
      <c r="K61" s="45">
        <f t="shared" si="49"/>
        <v>4.8645748179810655E-2</v>
      </c>
      <c r="L61" s="45">
        <f t="shared" si="50"/>
        <v>0.26517411420897696</v>
      </c>
      <c r="M61" s="45">
        <f t="shared" si="51"/>
        <v>1.2534890549812678</v>
      </c>
      <c r="N61" s="45">
        <f t="shared" si="52"/>
        <v>2.9432916757985028</v>
      </c>
      <c r="O61" s="46">
        <f t="shared" si="53"/>
        <v>5.3184324312692359</v>
      </c>
      <c r="Q61" s="32">
        <v>0.42</v>
      </c>
      <c r="R61" s="54">
        <f t="shared" si="54"/>
        <v>6.5417642567531944</v>
      </c>
      <c r="S61" s="54">
        <f t="shared" si="55"/>
        <v>9.4314934353644553</v>
      </c>
      <c r="T61" s="54">
        <f t="shared" si="56"/>
        <v>12.853065329297014</v>
      </c>
      <c r="U61" s="54">
        <f t="shared" si="57"/>
        <v>15.189243453582542</v>
      </c>
      <c r="V61" s="54">
        <f t="shared" si="58"/>
        <v>15.851354581818118</v>
      </c>
      <c r="W61" s="55">
        <f t="shared" si="59"/>
        <v>16.111621531307375</v>
      </c>
      <c r="Y61" s="32">
        <v>0.42</v>
      </c>
      <c r="Z61" s="64">
        <f>SUM(R$20:R61)</f>
        <v>1188.7903205092359</v>
      </c>
      <c r="AA61" s="64">
        <f>SUM(S$20:S61)</f>
        <v>1713.9211478513953</v>
      </c>
      <c r="AB61" s="64">
        <f>SUM(T$20:T61)</f>
        <v>2335.7001341905138</v>
      </c>
      <c r="AC61" s="64">
        <f>SUM(U$20:U61)</f>
        <v>2760.237893751183</v>
      </c>
      <c r="AD61" s="64">
        <f>SUM(V$20:V61)</f>
        <v>2880.5588453255755</v>
      </c>
      <c r="AE61" s="79">
        <f>SUM(W$20:W61)</f>
        <v>2927.8553876890364</v>
      </c>
      <c r="AG61" s="32">
        <v>0.42</v>
      </c>
      <c r="AH61" s="86">
        <f t="shared" si="60"/>
        <v>1.1389889421544495</v>
      </c>
      <c r="AI61" s="86">
        <f t="shared" si="61"/>
        <v>1.6421207352118976</v>
      </c>
      <c r="AJ61" s="86">
        <f t="shared" si="62"/>
        <v>2.2378518559034757</v>
      </c>
      <c r="AK61" s="86">
        <f t="shared" si="63"/>
        <v>2.6446046745666369</v>
      </c>
      <c r="AL61" s="86">
        <f t="shared" si="64"/>
        <v>2.7598850827163597</v>
      </c>
      <c r="AM61" s="87">
        <f t="shared" si="65"/>
        <v>2.8052002554804321</v>
      </c>
    </row>
    <row r="62" spans="1:39">
      <c r="A62" s="32">
        <v>0.43</v>
      </c>
      <c r="B62" s="33">
        <f t="shared" si="66"/>
        <v>1.4323944878270583E-2</v>
      </c>
      <c r="C62" s="33">
        <f t="shared" si="66"/>
        <v>2.785211504108169E-2</v>
      </c>
      <c r="D62" s="33">
        <f t="shared" si="66"/>
        <v>5.5704230082163381E-2</v>
      </c>
      <c r="E62" s="33">
        <f t="shared" si="66"/>
        <v>0.11140846016432676</v>
      </c>
      <c r="F62" s="33">
        <f t="shared" si="66"/>
        <v>0.16711269024649011</v>
      </c>
      <c r="G62" s="34">
        <f t="shared" si="66"/>
        <v>0.22281692032865352</v>
      </c>
      <c r="I62" s="32">
        <v>0.43</v>
      </c>
      <c r="J62" s="45">
        <f t="shared" si="48"/>
        <v>8.5139265896283095E-3</v>
      </c>
      <c r="K62" s="45">
        <f t="shared" si="49"/>
        <v>4.6409464461431044E-2</v>
      </c>
      <c r="L62" s="45">
        <f t="shared" si="50"/>
        <v>0.25298384935891588</v>
      </c>
      <c r="M62" s="45">
        <f t="shared" si="51"/>
        <v>1.1958651665694735</v>
      </c>
      <c r="N62" s="45">
        <f t="shared" si="52"/>
        <v>2.8079862174735313</v>
      </c>
      <c r="O62" s="46">
        <f t="shared" si="53"/>
        <v>5.07393986412057</v>
      </c>
      <c r="Q62" s="32">
        <v>0.43</v>
      </c>
      <c r="R62" s="54">
        <f t="shared" si="54"/>
        <v>6.3896302042705617</v>
      </c>
      <c r="S62" s="54">
        <f t="shared" si="55"/>
        <v>9.2121563787280731</v>
      </c>
      <c r="T62" s="54">
        <f t="shared" si="56"/>
        <v>12.554156833266852</v>
      </c>
      <c r="U62" s="54">
        <f t="shared" si="57"/>
        <v>14.836005233731786</v>
      </c>
      <c r="V62" s="54">
        <f t="shared" si="58"/>
        <v>15.48271842875258</v>
      </c>
      <c r="W62" s="55">
        <f t="shared" si="59"/>
        <v>15.736932658486277</v>
      </c>
      <c r="Y62" s="32">
        <v>0.43</v>
      </c>
      <c r="Z62" s="64">
        <f>SUM(R$20:R62)</f>
        <v>1195.1799507135065</v>
      </c>
      <c r="AA62" s="64">
        <f>SUM(S$20:S62)</f>
        <v>1723.1333042301233</v>
      </c>
      <c r="AB62" s="64">
        <f>SUM(T$20:T62)</f>
        <v>2348.2542910237808</v>
      </c>
      <c r="AC62" s="64">
        <f>SUM(U$20:U62)</f>
        <v>2775.0738989849146</v>
      </c>
      <c r="AD62" s="64">
        <f>SUM(V$20:V62)</f>
        <v>2896.0415637543279</v>
      </c>
      <c r="AE62" s="79">
        <f>SUM(W$20:W62)</f>
        <v>2943.5923203475227</v>
      </c>
      <c r="AG62" s="32">
        <v>0.43</v>
      </c>
      <c r="AH62" s="86">
        <f t="shared" si="60"/>
        <v>0.98540129227113493</v>
      </c>
      <c r="AI62" s="86">
        <f t="shared" si="61"/>
        <v>1.4206879756727362</v>
      </c>
      <c r="AJ62" s="86">
        <f t="shared" si="62"/>
        <v>1.9360873746038685</v>
      </c>
      <c r="AK62" s="86">
        <f t="shared" si="63"/>
        <v>2.2879913644595131</v>
      </c>
      <c r="AL62" s="86">
        <f t="shared" si="64"/>
        <v>2.387726716542395</v>
      </c>
      <c r="AM62" s="87">
        <f t="shared" si="65"/>
        <v>2.4269313375431389</v>
      </c>
    </row>
    <row r="63" spans="1:39">
      <c r="A63" s="32">
        <v>0.44</v>
      </c>
      <c r="B63" s="33">
        <f t="shared" si="66"/>
        <v>1.3998400676491704E-2</v>
      </c>
      <c r="C63" s="33">
        <f t="shared" si="66"/>
        <v>2.7219112426511646E-2</v>
      </c>
      <c r="D63" s="33">
        <f t="shared" si="66"/>
        <v>5.4438224853023291E-2</v>
      </c>
      <c r="E63" s="33">
        <f t="shared" si="66"/>
        <v>0.10887644970604658</v>
      </c>
      <c r="F63" s="33">
        <f t="shared" si="66"/>
        <v>0.16331467455906987</v>
      </c>
      <c r="G63" s="34">
        <f t="shared" si="66"/>
        <v>0.21775289941209316</v>
      </c>
      <c r="I63" s="32">
        <v>0.44</v>
      </c>
      <c r="J63" s="45">
        <f t="shared" si="48"/>
        <v>8.1313276158175313E-3</v>
      </c>
      <c r="K63" s="45">
        <f t="shared" si="49"/>
        <v>4.4323915180364645E-2</v>
      </c>
      <c r="L63" s="45">
        <f t="shared" si="50"/>
        <v>0.24161525695487354</v>
      </c>
      <c r="M63" s="45">
        <f t="shared" si="51"/>
        <v>1.1421253579478075</v>
      </c>
      <c r="N63" s="45">
        <f t="shared" si="52"/>
        <v>2.68180088641971</v>
      </c>
      <c r="O63" s="46">
        <f t="shared" si="53"/>
        <v>4.8459270706399424</v>
      </c>
      <c r="Q63" s="32">
        <v>0.44</v>
      </c>
      <c r="R63" s="54">
        <f t="shared" si="54"/>
        <v>6.2444113359916846</v>
      </c>
      <c r="S63" s="54">
        <f t="shared" si="55"/>
        <v>9.0027891883024314</v>
      </c>
      <c r="T63" s="54">
        <f t="shared" si="56"/>
        <v>12.268835087056235</v>
      </c>
      <c r="U63" s="54">
        <f t="shared" si="57"/>
        <v>14.498823296601509</v>
      </c>
      <c r="V63" s="54">
        <f t="shared" si="58"/>
        <v>15.130838464462744</v>
      </c>
      <c r="W63" s="55">
        <f t="shared" si="59"/>
        <v>15.379275098066126</v>
      </c>
      <c r="Y63" s="32">
        <v>0.44</v>
      </c>
      <c r="Z63" s="64">
        <f>SUM(R$20:R63)</f>
        <v>1201.4243620494981</v>
      </c>
      <c r="AA63" s="64">
        <f>SUM(S$20:S63)</f>
        <v>1732.1360934184256</v>
      </c>
      <c r="AB63" s="64">
        <f>SUM(T$20:T63)</f>
        <v>2360.523126110837</v>
      </c>
      <c r="AC63" s="64">
        <f>SUM(U$20:U63)</f>
        <v>2789.5727222815162</v>
      </c>
      <c r="AD63" s="64">
        <f>SUM(V$20:V63)</f>
        <v>2911.1724022187905</v>
      </c>
      <c r="AE63" s="79">
        <f>SUM(W$20:W63)</f>
        <v>2958.9715954455887</v>
      </c>
      <c r="AG63" s="32">
        <v>0.44</v>
      </c>
      <c r="AH63" s="86">
        <f t="shared" si="60"/>
        <v>0.83530427079426284</v>
      </c>
      <c r="AI63" s="86">
        <f t="shared" si="61"/>
        <v>1.204287778850373</v>
      </c>
      <c r="AJ63" s="86">
        <f t="shared" si="62"/>
        <v>1.641181176970163</v>
      </c>
      <c r="AK63" s="86">
        <f t="shared" si="63"/>
        <v>1.9394829023093638</v>
      </c>
      <c r="AL63" s="86">
        <f t="shared" si="64"/>
        <v>2.0240264950542004</v>
      </c>
      <c r="AM63" s="87">
        <f t="shared" si="65"/>
        <v>2.0572594404680582</v>
      </c>
    </row>
    <row r="64" spans="1:39">
      <c r="A64" s="32">
        <v>0.45</v>
      </c>
      <c r="B64" s="33">
        <f t="shared" si="66"/>
        <v>1.3687325105902998E-2</v>
      </c>
      <c r="C64" s="33">
        <f t="shared" si="66"/>
        <v>2.6614243261478054E-2</v>
      </c>
      <c r="D64" s="33">
        <f t="shared" si="66"/>
        <v>5.3228486522956107E-2</v>
      </c>
      <c r="E64" s="33">
        <f t="shared" si="66"/>
        <v>0.10645697304591221</v>
      </c>
      <c r="F64" s="33">
        <f t="shared" si="66"/>
        <v>0.15968545956886832</v>
      </c>
      <c r="G64" s="34">
        <f t="shared" si="66"/>
        <v>0.21291394609182443</v>
      </c>
      <c r="I64" s="32">
        <v>0.45</v>
      </c>
      <c r="J64" s="45">
        <f t="shared" si="48"/>
        <v>7.7739507477643148E-3</v>
      </c>
      <c r="K64" s="45">
        <f t="shared" si="49"/>
        <v>4.2375851747746156E-2</v>
      </c>
      <c r="L64" s="45">
        <f t="shared" si="50"/>
        <v>0.23099611726648653</v>
      </c>
      <c r="M64" s="45">
        <f t="shared" si="51"/>
        <v>1.0919282434503483</v>
      </c>
      <c r="N64" s="45">
        <f t="shared" si="52"/>
        <v>2.5639340820289176</v>
      </c>
      <c r="O64" s="46">
        <f t="shared" si="53"/>
        <v>4.6329455845723109</v>
      </c>
      <c r="Q64" s="32">
        <v>0.45</v>
      </c>
      <c r="R64" s="54">
        <f t="shared" si="54"/>
        <v>6.105646639636312</v>
      </c>
      <c r="S64" s="54">
        <f t="shared" si="55"/>
        <v>8.8027272063401565</v>
      </c>
      <c r="T64" s="54">
        <f t="shared" si="56"/>
        <v>11.996194307343876</v>
      </c>
      <c r="U64" s="54">
        <f t="shared" si="57"/>
        <v>14.176627223343703</v>
      </c>
      <c r="V64" s="54">
        <f t="shared" si="58"/>
        <v>14.794597609696908</v>
      </c>
      <c r="W64" s="55">
        <f t="shared" si="59"/>
        <v>15.037513429220215</v>
      </c>
      <c r="Y64" s="32">
        <v>0.45</v>
      </c>
      <c r="Z64" s="64">
        <f>SUM(R$20:R64)</f>
        <v>1207.5300086891343</v>
      </c>
      <c r="AA64" s="64">
        <f>SUM(S$20:S64)</f>
        <v>1740.9388206247659</v>
      </c>
      <c r="AB64" s="64">
        <f>SUM(T$20:T64)</f>
        <v>2372.519320418181</v>
      </c>
      <c r="AC64" s="64">
        <f>SUM(U$20:U64)</f>
        <v>2803.7493495048598</v>
      </c>
      <c r="AD64" s="64">
        <f>SUM(V$20:V64)</f>
        <v>2925.9669998284876</v>
      </c>
      <c r="AE64" s="79">
        <f>SUM(W$20:W64)</f>
        <v>2974.009108874809</v>
      </c>
      <c r="AG64" s="32">
        <v>0.45</v>
      </c>
      <c r="AH64" s="86">
        <f t="shared" si="60"/>
        <v>0.68854273868354277</v>
      </c>
      <c r="AI64" s="86">
        <f t="shared" si="61"/>
        <v>0.99269647529072513</v>
      </c>
      <c r="AJ64" s="86">
        <f t="shared" si="62"/>
        <v>1.3528284503949808</v>
      </c>
      <c r="AK64" s="86">
        <f t="shared" si="63"/>
        <v>1.5987190726514457</v>
      </c>
      <c r="AL64" s="86">
        <f t="shared" si="64"/>
        <v>1.6684085007101797</v>
      </c>
      <c r="AM64" s="87">
        <f t="shared" si="65"/>
        <v>1.6958024744390858</v>
      </c>
    </row>
    <row r="65" spans="1:39">
      <c r="A65" s="32">
        <v>0.46</v>
      </c>
      <c r="B65" s="33">
        <f t="shared" si="66"/>
        <v>1.3389774560122499E-2</v>
      </c>
      <c r="C65" s="33">
        <f t="shared" si="66"/>
        <v>2.6035672755793746E-2</v>
      </c>
      <c r="D65" s="33">
        <f t="shared" si="66"/>
        <v>5.2071345511587493E-2</v>
      </c>
      <c r="E65" s="33">
        <f t="shared" si="66"/>
        <v>0.10414269102317499</v>
      </c>
      <c r="F65" s="33">
        <f t="shared" si="66"/>
        <v>0.15621403653476246</v>
      </c>
      <c r="G65" s="34">
        <f t="shared" si="66"/>
        <v>0.20828538204634997</v>
      </c>
      <c r="I65" s="32">
        <v>0.46</v>
      </c>
      <c r="J65" s="45">
        <f t="shared" si="48"/>
        <v>7.4396267789332404E-3</v>
      </c>
      <c r="K65" s="45">
        <f t="shared" si="49"/>
        <v>4.0553449805853473E-2</v>
      </c>
      <c r="L65" s="45">
        <f t="shared" si="50"/>
        <v>0.22106197422714324</v>
      </c>
      <c r="M65" s="45">
        <f t="shared" si="51"/>
        <v>1.0449691365722851</v>
      </c>
      <c r="N65" s="45">
        <f t="shared" si="52"/>
        <v>2.4536703762327772</v>
      </c>
      <c r="O65" s="46">
        <f t="shared" si="53"/>
        <v>4.433702650642215</v>
      </c>
      <c r="Q65" s="32">
        <v>0.46</v>
      </c>
      <c r="R65" s="54">
        <f t="shared" si="54"/>
        <v>5.9729151909485649</v>
      </c>
      <c r="S65" s="54">
        <f t="shared" si="55"/>
        <v>8.6113635714197141</v>
      </c>
      <c r="T65" s="54">
        <f t="shared" si="56"/>
        <v>11.735407474575528</v>
      </c>
      <c r="U65" s="54">
        <f t="shared" si="57"/>
        <v>13.868439675010141</v>
      </c>
      <c r="V65" s="54">
        <f t="shared" si="58"/>
        <v>14.47297592252958</v>
      </c>
      <c r="W65" s="55">
        <f t="shared" si="59"/>
        <v>14.710610963367598</v>
      </c>
      <c r="Y65" s="32">
        <v>0.46</v>
      </c>
      <c r="Z65" s="64">
        <f>SUM(R$20:R65)</f>
        <v>1213.5029238800828</v>
      </c>
      <c r="AA65" s="64">
        <f>SUM(S$20:S65)</f>
        <v>1749.5501841961857</v>
      </c>
      <c r="AB65" s="64">
        <f>SUM(T$20:T65)</f>
        <v>2384.2547278927564</v>
      </c>
      <c r="AC65" s="64">
        <f>SUM(U$20:U65)</f>
        <v>2817.6177891798698</v>
      </c>
      <c r="AD65" s="64">
        <f>SUM(V$20:V65)</f>
        <v>2940.4399757510173</v>
      </c>
      <c r="AE65" s="79">
        <f>SUM(W$20:W65)</f>
        <v>2988.7197198381768</v>
      </c>
      <c r="AG65" s="32">
        <v>0.46</v>
      </c>
      <c r="AH65" s="86">
        <f t="shared" si="60"/>
        <v>0.54497167466218654</v>
      </c>
      <c r="AI65" s="86">
        <f t="shared" si="61"/>
        <v>0.78570498267802602</v>
      </c>
      <c r="AJ65" s="86">
        <f t="shared" si="62"/>
        <v>1.070744261354049</v>
      </c>
      <c r="AK65" s="86">
        <f t="shared" si="63"/>
        <v>1.2653631523339171</v>
      </c>
      <c r="AL65" s="86">
        <f t="shared" si="64"/>
        <v>1.3205213323301612</v>
      </c>
      <c r="AM65" s="87">
        <f t="shared" si="65"/>
        <v>1.342203268541176</v>
      </c>
    </row>
    <row r="66" spans="1:39">
      <c r="A66" s="32">
        <v>0.47</v>
      </c>
      <c r="B66" s="33">
        <f t="shared" si="66"/>
        <v>1.310488573969436E-2</v>
      </c>
      <c r="C66" s="33">
        <f t="shared" si="66"/>
        <v>2.5481722271627923E-2</v>
      </c>
      <c r="D66" s="33">
        <f t="shared" si="66"/>
        <v>5.0963444543255847E-2</v>
      </c>
      <c r="E66" s="33">
        <f t="shared" si="66"/>
        <v>0.10192688908651169</v>
      </c>
      <c r="F66" s="33">
        <f t="shared" si="66"/>
        <v>0.15289033362976753</v>
      </c>
      <c r="G66" s="34">
        <f t="shared" si="66"/>
        <v>0.20385377817302339</v>
      </c>
      <c r="I66" s="32">
        <v>0.47</v>
      </c>
      <c r="J66" s="45">
        <f t="shared" si="48"/>
        <v>7.1264147868821803E-3</v>
      </c>
      <c r="K66" s="45">
        <f t="shared" si="49"/>
        <v>3.8846129374914419E-2</v>
      </c>
      <c r="L66" s="45">
        <f t="shared" si="50"/>
        <v>0.2117551550315234</v>
      </c>
      <c r="M66" s="45">
        <f t="shared" si="51"/>
        <v>1.0009754155667521</v>
      </c>
      <c r="N66" s="45">
        <f t="shared" si="52"/>
        <v>2.3503696315566129</v>
      </c>
      <c r="O66" s="46">
        <f t="shared" si="53"/>
        <v>4.2470415612308408</v>
      </c>
      <c r="Q66" s="32">
        <v>0.47</v>
      </c>
      <c r="R66" s="54">
        <f t="shared" si="54"/>
        <v>5.845831889013489</v>
      </c>
      <c r="S66" s="54">
        <f t="shared" si="55"/>
        <v>8.4281430699001465</v>
      </c>
      <c r="T66" s="54">
        <f t="shared" si="56"/>
        <v>11.485717953839879</v>
      </c>
      <c r="U66" s="54">
        <f t="shared" si="57"/>
        <v>13.573366490435459</v>
      </c>
      <c r="V66" s="54">
        <f t="shared" si="58"/>
        <v>14.165040264603419</v>
      </c>
      <c r="W66" s="55">
        <f t="shared" si="59"/>
        <v>14.397619240742754</v>
      </c>
      <c r="Y66" s="32">
        <v>0.47</v>
      </c>
      <c r="Z66" s="64">
        <f>SUM(R$20:R66)</f>
        <v>1219.3487557690962</v>
      </c>
      <c r="AA66" s="64">
        <f>SUM(S$20:S66)</f>
        <v>1757.9783272660859</v>
      </c>
      <c r="AB66" s="64">
        <f>SUM(T$20:T66)</f>
        <v>2395.7404458465962</v>
      </c>
      <c r="AC66" s="64">
        <f>SUM(U$20:U66)</f>
        <v>2831.1911556703053</v>
      </c>
      <c r="AD66" s="64">
        <f>SUM(V$20:V66)</f>
        <v>2954.6050160156205</v>
      </c>
      <c r="AE66" s="79">
        <f>SUM(W$20:W66)</f>
        <v>3003.1173390789195</v>
      </c>
      <c r="AG66" s="32">
        <v>0.47</v>
      </c>
      <c r="AH66" s="86">
        <f t="shared" si="60"/>
        <v>0.40445531413064578</v>
      </c>
      <c r="AI66" s="86">
        <f t="shared" si="61"/>
        <v>0.58311756437623607</v>
      </c>
      <c r="AJ66" s="86">
        <f t="shared" si="62"/>
        <v>0.79466186356930368</v>
      </c>
      <c r="AK66" s="86">
        <f t="shared" si="63"/>
        <v>0.93909991117207459</v>
      </c>
      <c r="AL66" s="86">
        <f t="shared" si="64"/>
        <v>0.98003601859653344</v>
      </c>
      <c r="AM66" s="87">
        <f t="shared" si="65"/>
        <v>0.99612745000280345</v>
      </c>
    </row>
    <row r="67" spans="1:39">
      <c r="A67" s="32">
        <v>0.48</v>
      </c>
      <c r="B67" s="33">
        <f t="shared" si="66"/>
        <v>1.2831867286784064E-2</v>
      </c>
      <c r="C67" s="33">
        <f t="shared" si="66"/>
        <v>2.4950853057635683E-2</v>
      </c>
      <c r="D67" s="33">
        <f t="shared" si="66"/>
        <v>4.9901706115271366E-2</v>
      </c>
      <c r="E67" s="33">
        <f t="shared" si="66"/>
        <v>9.9803412230542732E-2</v>
      </c>
      <c r="F67" s="33">
        <f t="shared" si="66"/>
        <v>0.14970511834581407</v>
      </c>
      <c r="G67" s="34">
        <f t="shared" si="66"/>
        <v>0.19960682446108546</v>
      </c>
      <c r="I67" s="32">
        <v>0.48</v>
      </c>
      <c r="J67" s="45">
        <f t="shared" si="48"/>
        <v>6.832573899402233E-3</v>
      </c>
      <c r="K67" s="45">
        <f t="shared" si="49"/>
        <v>3.7244400950167539E-2</v>
      </c>
      <c r="L67" s="45">
        <f t="shared" si="50"/>
        <v>0.20302393119124801</v>
      </c>
      <c r="M67" s="45">
        <f t="shared" si="51"/>
        <v>0.95970255772003321</v>
      </c>
      <c r="N67" s="45">
        <f t="shared" si="52"/>
        <v>2.2534576892832292</v>
      </c>
      <c r="O67" s="46">
        <f t="shared" si="53"/>
        <v>4.0719248301905093</v>
      </c>
      <c r="Q67" s="32">
        <v>0.48</v>
      </c>
      <c r="R67" s="54">
        <f t="shared" si="54"/>
        <v>5.7240437246590448</v>
      </c>
      <c r="S67" s="54">
        <f t="shared" si="55"/>
        <v>8.2525567559438997</v>
      </c>
      <c r="T67" s="54">
        <f t="shared" si="56"/>
        <v>11.246432163134889</v>
      </c>
      <c r="U67" s="54">
        <f t="shared" si="57"/>
        <v>13.290588021884727</v>
      </c>
      <c r="V67" s="54">
        <f t="shared" si="58"/>
        <v>13.869935259090854</v>
      </c>
      <c r="W67" s="55">
        <f t="shared" si="59"/>
        <v>14.097668839893956</v>
      </c>
      <c r="Y67" s="32">
        <v>0.48</v>
      </c>
      <c r="Z67" s="64">
        <f>SUM(R$20:R67)</f>
        <v>1225.0727994937552</v>
      </c>
      <c r="AA67" s="64">
        <f>SUM(S$20:S67)</f>
        <v>1766.2308840220298</v>
      </c>
      <c r="AB67" s="64">
        <f>SUM(T$20:T67)</f>
        <v>2406.9868780097313</v>
      </c>
      <c r="AC67" s="64">
        <f>SUM(U$20:U67)</f>
        <v>2844.4817436921899</v>
      </c>
      <c r="AD67" s="64">
        <f>SUM(V$20:V67)</f>
        <v>2968.4749512747112</v>
      </c>
      <c r="AE67" s="79">
        <f>SUM(W$20:W67)</f>
        <v>3017.2150079188136</v>
      </c>
      <c r="AG67" s="32">
        <v>0.48</v>
      </c>
      <c r="AH67" s="86">
        <f t="shared" si="60"/>
        <v>0.26686637777684635</v>
      </c>
      <c r="AI67" s="86">
        <f t="shared" si="61"/>
        <v>0.38475071728906723</v>
      </c>
      <c r="AJ67" s="86">
        <f t="shared" si="62"/>
        <v>0.52433118240506904</v>
      </c>
      <c r="AK67" s="86">
        <f t="shared" si="63"/>
        <v>0.61963382086777652</v>
      </c>
      <c r="AL67" s="86">
        <f t="shared" si="64"/>
        <v>0.64664414889902366</v>
      </c>
      <c r="AM67" s="87">
        <f t="shared" si="65"/>
        <v>0.65726154435063966</v>
      </c>
    </row>
    <row r="68" spans="1:39">
      <c r="A68" s="32">
        <v>0.49</v>
      </c>
      <c r="B68" s="33">
        <f t="shared" si="66"/>
        <v>1.2569992444196633E-2</v>
      </c>
      <c r="C68" s="33">
        <f t="shared" si="66"/>
        <v>2.444165197482679E-2</v>
      </c>
      <c r="D68" s="33">
        <f t="shared" si="66"/>
        <v>4.8883303949653581E-2</v>
      </c>
      <c r="E68" s="33">
        <f t="shared" si="66"/>
        <v>9.7766607899307162E-2</v>
      </c>
      <c r="F68" s="33">
        <f t="shared" si="66"/>
        <v>0.1466499118489607</v>
      </c>
      <c r="G68" s="34">
        <f t="shared" si="66"/>
        <v>0.19553321579861432</v>
      </c>
      <c r="I68" s="32">
        <v>0.49</v>
      </c>
      <c r="J68" s="45">
        <f t="shared" si="48"/>
        <v>6.5565390521544111E-3</v>
      </c>
      <c r="K68" s="45">
        <f t="shared" si="49"/>
        <v>3.5739733356595589E-2</v>
      </c>
      <c r="L68" s="45">
        <f t="shared" si="50"/>
        <v>0.19482179819435047</v>
      </c>
      <c r="M68" s="45">
        <f t="shared" si="51"/>
        <v>0.92093073427195193</v>
      </c>
      <c r="N68" s="45">
        <f t="shared" si="52"/>
        <v>2.1624183740560428</v>
      </c>
      <c r="O68" s="46">
        <f t="shared" si="53"/>
        <v>3.9074197454222968</v>
      </c>
      <c r="Q68" s="32">
        <v>0.49</v>
      </c>
      <c r="R68" s="54">
        <f t="shared" si="54"/>
        <v>5.6072265057884509</v>
      </c>
      <c r="S68" s="54">
        <f t="shared" si="55"/>
        <v>8.0841372303123915</v>
      </c>
      <c r="T68" s="54">
        <f t="shared" si="56"/>
        <v>11.016913139397444</v>
      </c>
      <c r="U68" s="54">
        <f t="shared" si="57"/>
        <v>13.019351531642181</v>
      </c>
      <c r="V68" s="54">
        <f t="shared" si="58"/>
        <v>13.586875355844096</v>
      </c>
      <c r="W68" s="55">
        <f t="shared" si="59"/>
        <v>13.809961312549186</v>
      </c>
      <c r="Y68" s="32">
        <v>0.49</v>
      </c>
      <c r="Z68" s="64">
        <f>SUM(R$20:R68)</f>
        <v>1230.6800259995437</v>
      </c>
      <c r="AA68" s="64">
        <f>SUM(S$20:S68)</f>
        <v>1774.3150212523421</v>
      </c>
      <c r="AB68" s="64">
        <f>SUM(T$20:T68)</f>
        <v>2418.0037911491286</v>
      </c>
      <c r="AC68" s="64">
        <f>SUM(U$20:U68)</f>
        <v>2857.5010952238322</v>
      </c>
      <c r="AD68" s="64">
        <f>SUM(V$20:V68)</f>
        <v>2982.0618266305555</v>
      </c>
      <c r="AE68" s="79">
        <f>SUM(W$20:W68)</f>
        <v>3031.0249692313628</v>
      </c>
      <c r="AG68" s="32">
        <v>0.49</v>
      </c>
      <c r="AH68" s="86">
        <f t="shared" si="60"/>
        <v>0.13208537889965138</v>
      </c>
      <c r="AI68" s="86">
        <f t="shared" si="61"/>
        <v>0.19043217320368036</v>
      </c>
      <c r="AJ68" s="86">
        <f t="shared" si="62"/>
        <v>0.2595174539176639</v>
      </c>
      <c r="AK68" s="86">
        <f t="shared" si="63"/>
        <v>0.30668744669213049</v>
      </c>
      <c r="AL68" s="86">
        <f t="shared" si="64"/>
        <v>0.32005619490961645</v>
      </c>
      <c r="AM68" s="87">
        <f t="shared" si="65"/>
        <v>0.3253112694260763</v>
      </c>
    </row>
    <row r="69" spans="1:39" ht="16.5" thickBot="1">
      <c r="A69" s="35">
        <v>0.5</v>
      </c>
      <c r="B69" s="36">
        <f t="shared" si="66"/>
        <v>1.23185925953127E-2</v>
      </c>
      <c r="C69" s="36">
        <f t="shared" si="66"/>
        <v>2.3952818935330251E-2</v>
      </c>
      <c r="D69" s="36">
        <f t="shared" si="66"/>
        <v>4.7905637870660503E-2</v>
      </c>
      <c r="E69" s="36">
        <f t="shared" si="66"/>
        <v>9.5811275741321006E-2</v>
      </c>
      <c r="F69" s="36">
        <f t="shared" si="66"/>
        <v>0.14371691361198149</v>
      </c>
      <c r="G69" s="37">
        <f t="shared" si="66"/>
        <v>0.19162255148264201</v>
      </c>
      <c r="I69" s="35">
        <v>0.5</v>
      </c>
      <c r="J69" s="47">
        <f t="shared" si="48"/>
        <v>6.2969001056890966E-3</v>
      </c>
      <c r="K69" s="47">
        <f t="shared" si="49"/>
        <v>3.4324439915674396E-2</v>
      </c>
      <c r="L69" s="47">
        <f t="shared" si="50"/>
        <v>0.18710685498585414</v>
      </c>
      <c r="M69" s="47">
        <f t="shared" si="51"/>
        <v>0.88446187719478242</v>
      </c>
      <c r="N69" s="47">
        <f t="shared" si="52"/>
        <v>2.0767866064434237</v>
      </c>
      <c r="O69" s="48">
        <f t="shared" si="53"/>
        <v>3.7526859235035728</v>
      </c>
      <c r="Q69" s="35">
        <v>0.5</v>
      </c>
      <c r="R69" s="56">
        <f t="shared" si="54"/>
        <v>5.4950819756726821</v>
      </c>
      <c r="S69" s="56">
        <f t="shared" si="55"/>
        <v>7.9224544857061421</v>
      </c>
      <c r="T69" s="56">
        <f t="shared" si="56"/>
        <v>10.79657487660949</v>
      </c>
      <c r="U69" s="56">
        <f t="shared" si="57"/>
        <v>12.758964501009332</v>
      </c>
      <c r="V69" s="56">
        <f t="shared" si="58"/>
        <v>13.31513784872722</v>
      </c>
      <c r="W69" s="57">
        <f t="shared" si="59"/>
        <v>13.533762086298198</v>
      </c>
      <c r="Y69" s="35">
        <v>0.5</v>
      </c>
      <c r="Z69" s="80">
        <f>SUM(R$20:R69)</f>
        <v>1236.1751079752164</v>
      </c>
      <c r="AA69" s="80">
        <f>SUM(S$20:S69)</f>
        <v>1782.2374757380483</v>
      </c>
      <c r="AB69" s="80">
        <f>SUM(T$20:T69)</f>
        <v>2428.8003660257382</v>
      </c>
      <c r="AC69" s="80">
        <f>SUM(U$20:U69)</f>
        <v>2870.2600597248415</v>
      </c>
      <c r="AD69" s="80">
        <f>SUM(V$20:V69)</f>
        <v>2995.3769644792828</v>
      </c>
      <c r="AE69" s="81">
        <f>SUM(W$20:W69)</f>
        <v>3044.5587313176611</v>
      </c>
      <c r="AG69" s="35">
        <v>0.5</v>
      </c>
      <c r="AH69" s="88">
        <f t="shared" si="60"/>
        <v>0</v>
      </c>
      <c r="AI69" s="88">
        <f t="shared" si="61"/>
        <v>0</v>
      </c>
      <c r="AJ69" s="88">
        <f t="shared" si="62"/>
        <v>0</v>
      </c>
      <c r="AK69" s="88">
        <f t="shared" si="63"/>
        <v>0</v>
      </c>
      <c r="AL69" s="88">
        <f t="shared" si="64"/>
        <v>0</v>
      </c>
      <c r="AM69" s="89">
        <f t="shared" si="65"/>
        <v>0</v>
      </c>
    </row>
    <row r="79" spans="1:39">
      <c r="A79" s="3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X62"/>
  <sheetViews>
    <sheetView zoomScale="70" zoomScaleNormal="70" workbookViewId="0">
      <selection sqref="A1:XFD2"/>
    </sheetView>
  </sheetViews>
  <sheetFormatPr defaultRowHeight="15.75"/>
  <cols>
    <col min="1" max="1" width="15.42578125" style="21" customWidth="1"/>
    <col min="2" max="3" width="8.7109375" style="21"/>
    <col min="4" max="4" width="8.85546875" style="21" customWidth="1"/>
    <col min="5" max="5" width="9.42578125" style="21" customWidth="1"/>
    <col min="6" max="6" width="8.7109375" style="21"/>
    <col min="7" max="7" width="17.7109375" style="21" customWidth="1"/>
    <col min="8" max="14" width="8.7109375" style="21"/>
    <col min="15" max="15" width="16.28515625" style="21" customWidth="1"/>
    <col min="16" max="19" width="8.7109375" style="21"/>
    <col min="20" max="20" width="16.5703125" style="4" customWidth="1"/>
    <col min="21" max="24" width="8.7109375" style="4"/>
  </cols>
  <sheetData>
    <row r="1" spans="1:24">
      <c r="A1" s="177" t="s">
        <v>93</v>
      </c>
      <c r="B1" s="162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</row>
    <row r="2" spans="1:24">
      <c r="A2" s="159"/>
      <c r="B2" s="162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</row>
    <row r="3" spans="1:24" ht="26.25">
      <c r="A3" s="106" t="s">
        <v>73</v>
      </c>
    </row>
    <row r="5" spans="1:24" ht="16.5" thickBot="1"/>
    <row r="6" spans="1:24">
      <c r="A6" s="72"/>
      <c r="B6" s="74"/>
      <c r="C6" s="82" t="s">
        <v>47</v>
      </c>
      <c r="D6" s="82"/>
      <c r="E6" s="90"/>
      <c r="F6" s="18"/>
      <c r="G6" s="97"/>
      <c r="H6" s="82"/>
      <c r="I6" s="82" t="s">
        <v>71</v>
      </c>
      <c r="J6" s="74"/>
      <c r="K6" s="74"/>
      <c r="L6" s="74"/>
      <c r="M6" s="75"/>
      <c r="O6" s="72"/>
      <c r="P6" s="82" t="s">
        <v>71</v>
      </c>
      <c r="Q6" s="74"/>
      <c r="R6" s="75"/>
      <c r="T6" s="19"/>
      <c r="U6" s="49"/>
      <c r="V6" s="49"/>
      <c r="W6" s="49"/>
      <c r="X6" s="50"/>
    </row>
    <row r="7" spans="1:24" ht="21">
      <c r="A7" s="107"/>
      <c r="B7" s="108" t="s">
        <v>2</v>
      </c>
      <c r="C7" s="109"/>
      <c r="D7" s="109"/>
      <c r="E7" s="83"/>
      <c r="G7" s="98"/>
      <c r="H7" s="110" t="s">
        <v>2</v>
      </c>
      <c r="I7" s="108"/>
      <c r="J7" s="108"/>
      <c r="K7" s="108"/>
      <c r="L7" s="20"/>
      <c r="M7" s="51"/>
      <c r="O7" s="111"/>
      <c r="P7" s="108" t="s">
        <v>59</v>
      </c>
      <c r="Q7" s="112"/>
      <c r="R7" s="113"/>
      <c r="T7" s="114" t="s">
        <v>11</v>
      </c>
      <c r="U7" s="20"/>
      <c r="V7" s="20"/>
      <c r="W7" s="20"/>
      <c r="X7" s="51"/>
    </row>
    <row r="8" spans="1:24">
      <c r="A8" s="78" t="s">
        <v>46</v>
      </c>
      <c r="B8" s="65">
        <v>3.5</v>
      </c>
      <c r="C8" s="65"/>
      <c r="D8" s="65"/>
      <c r="E8" s="83"/>
      <c r="G8" s="78" t="s">
        <v>46</v>
      </c>
      <c r="H8" s="20">
        <v>1.8</v>
      </c>
      <c r="I8" s="20">
        <v>3.5</v>
      </c>
      <c r="J8" s="20">
        <v>7</v>
      </c>
      <c r="K8" s="20">
        <v>14</v>
      </c>
      <c r="L8" s="20">
        <v>21</v>
      </c>
      <c r="M8" s="51">
        <v>28</v>
      </c>
      <c r="O8" s="78" t="s">
        <v>46</v>
      </c>
      <c r="P8" s="58" t="s">
        <v>60</v>
      </c>
      <c r="Q8" s="58" t="s">
        <v>52</v>
      </c>
      <c r="R8" s="101" t="s">
        <v>61</v>
      </c>
      <c r="T8" s="78"/>
      <c r="U8" s="20"/>
      <c r="V8" s="20"/>
      <c r="W8" s="20"/>
      <c r="X8" s="51"/>
    </row>
    <row r="9" spans="1:24">
      <c r="A9" s="78" t="s">
        <v>3</v>
      </c>
      <c r="B9" s="65">
        <v>85.714285714285708</v>
      </c>
      <c r="C9" s="65"/>
      <c r="D9" s="65"/>
      <c r="E9" s="83"/>
      <c r="G9" s="78" t="s">
        <v>3</v>
      </c>
      <c r="H9" s="20">
        <v>166.66666666666666</v>
      </c>
      <c r="I9" s="20">
        <v>85.714285714285708</v>
      </c>
      <c r="J9" s="20">
        <v>42.857142857142854</v>
      </c>
      <c r="K9" s="20">
        <v>21.428571428571427</v>
      </c>
      <c r="L9" s="20">
        <v>14.285714285714286</v>
      </c>
      <c r="M9" s="51">
        <v>10.714285714285714</v>
      </c>
      <c r="O9" s="78">
        <v>1.8</v>
      </c>
      <c r="P9" s="91">
        <v>10.7</v>
      </c>
      <c r="Q9" s="58">
        <v>6.25E-2</v>
      </c>
      <c r="R9" s="40">
        <v>9.4E-2</v>
      </c>
      <c r="T9" s="78" t="s">
        <v>46</v>
      </c>
      <c r="U9" s="22">
        <v>3.5</v>
      </c>
      <c r="V9" s="20"/>
      <c r="W9" s="20"/>
      <c r="X9" s="51"/>
    </row>
    <row r="10" spans="1:24">
      <c r="A10" s="78" t="s">
        <v>0</v>
      </c>
      <c r="B10" s="65">
        <v>39.659999999999997</v>
      </c>
      <c r="C10" s="65">
        <v>15.06</v>
      </c>
      <c r="D10" s="65">
        <v>6.4489999999999998</v>
      </c>
      <c r="E10" s="83">
        <v>2.5310000000000001</v>
      </c>
      <c r="G10" s="78" t="s">
        <v>0</v>
      </c>
      <c r="H10" s="20">
        <v>6.4489999999999998</v>
      </c>
      <c r="I10" s="20">
        <v>6.4489999999999998</v>
      </c>
      <c r="J10" s="20">
        <v>6.4489999999999998</v>
      </c>
      <c r="K10" s="20">
        <v>6.4489999999999998</v>
      </c>
      <c r="L10" s="20">
        <v>6.4489999999999998</v>
      </c>
      <c r="M10" s="51">
        <v>6.4489999999999998</v>
      </c>
      <c r="O10" s="78">
        <v>3.5</v>
      </c>
      <c r="P10" s="91">
        <v>10.7</v>
      </c>
      <c r="Q10" s="58">
        <v>0.125</v>
      </c>
      <c r="R10" s="40">
        <v>9.4E-2</v>
      </c>
      <c r="T10" s="26" t="s">
        <v>0</v>
      </c>
      <c r="U10" s="22">
        <v>39.659999999999997</v>
      </c>
      <c r="V10" s="22">
        <v>15.06</v>
      </c>
      <c r="W10" s="22">
        <v>6.4489999999999998</v>
      </c>
      <c r="X10" s="102">
        <v>2.5310000000000001</v>
      </c>
    </row>
    <row r="11" spans="1:24" ht="16.5" thickBot="1">
      <c r="A11" s="92" t="s">
        <v>4</v>
      </c>
      <c r="B11" s="84">
        <v>0.05</v>
      </c>
      <c r="C11" s="84">
        <v>0.125</v>
      </c>
      <c r="D11" s="84">
        <v>0.25</v>
      </c>
      <c r="E11" s="85">
        <v>0.375</v>
      </c>
      <c r="G11" s="92" t="s">
        <v>4</v>
      </c>
      <c r="H11" s="99">
        <v>0.25</v>
      </c>
      <c r="I11" s="99">
        <v>0.25</v>
      </c>
      <c r="J11" s="99">
        <v>0.25</v>
      </c>
      <c r="K11" s="99">
        <v>0.25</v>
      </c>
      <c r="L11" s="99">
        <v>0.25</v>
      </c>
      <c r="M11" s="100">
        <v>0.25</v>
      </c>
      <c r="O11" s="78">
        <v>7</v>
      </c>
      <c r="P11" s="91">
        <v>10.7</v>
      </c>
      <c r="Q11" s="58">
        <v>0.25</v>
      </c>
      <c r="R11" s="40">
        <v>9.4E-2</v>
      </c>
      <c r="T11" s="92" t="s">
        <v>4</v>
      </c>
      <c r="U11" s="99">
        <v>0.05</v>
      </c>
      <c r="V11" s="99">
        <v>0.125</v>
      </c>
      <c r="W11" s="99">
        <v>0.25</v>
      </c>
      <c r="X11" s="100">
        <v>0.375</v>
      </c>
    </row>
    <row r="12" spans="1:24" ht="16.5" thickBot="1">
      <c r="A12" s="19" t="s">
        <v>52</v>
      </c>
      <c r="B12" s="49" t="s">
        <v>45</v>
      </c>
      <c r="C12" s="49" t="s">
        <v>45</v>
      </c>
      <c r="D12" s="49" t="s">
        <v>45</v>
      </c>
      <c r="E12" s="50" t="s">
        <v>45</v>
      </c>
      <c r="G12" s="19" t="s">
        <v>52</v>
      </c>
      <c r="H12" s="49" t="s">
        <v>45</v>
      </c>
      <c r="I12" s="49" t="s">
        <v>45</v>
      </c>
      <c r="J12" s="49" t="s">
        <v>45</v>
      </c>
      <c r="K12" s="49" t="s">
        <v>45</v>
      </c>
      <c r="L12" s="49" t="s">
        <v>45</v>
      </c>
      <c r="M12" s="50" t="s">
        <v>45</v>
      </c>
      <c r="O12" s="92">
        <v>14</v>
      </c>
      <c r="P12" s="93">
        <v>10.7</v>
      </c>
      <c r="Q12" s="94">
        <v>0.5</v>
      </c>
      <c r="R12" s="95">
        <v>9.4E-2</v>
      </c>
      <c r="T12" s="19" t="s">
        <v>52</v>
      </c>
      <c r="U12" s="49" t="s">
        <v>56</v>
      </c>
      <c r="V12" s="49" t="s">
        <v>56</v>
      </c>
      <c r="W12" s="49" t="s">
        <v>56</v>
      </c>
      <c r="X12" s="50" t="s">
        <v>56</v>
      </c>
    </row>
    <row r="13" spans="1:24">
      <c r="A13" s="78">
        <v>0.01</v>
      </c>
      <c r="B13" s="65">
        <v>6.0818567627815723</v>
      </c>
      <c r="C13" s="65">
        <v>2.6277763459399877</v>
      </c>
      <c r="D13" s="65">
        <v>1.1974552659995719</v>
      </c>
      <c r="E13" s="83">
        <v>0.49907487130607819</v>
      </c>
      <c r="G13" s="78">
        <v>0.01</v>
      </c>
      <c r="H13" s="20">
        <v>0.61583413679977983</v>
      </c>
      <c r="I13" s="20">
        <v>1.1974552659995719</v>
      </c>
      <c r="J13" s="20">
        <v>2.3949105319991437</v>
      </c>
      <c r="K13" s="20">
        <v>4.7898210639982874</v>
      </c>
      <c r="L13" s="20">
        <v>7.1847315959974303</v>
      </c>
      <c r="M13" s="51">
        <v>9.5796421279965749</v>
      </c>
      <c r="T13" s="78">
        <v>0.01</v>
      </c>
      <c r="U13" s="20">
        <v>10215.246728883307</v>
      </c>
      <c r="V13" s="20">
        <v>1907.0113742104031</v>
      </c>
      <c r="W13" s="20">
        <v>395.99990505519929</v>
      </c>
      <c r="X13" s="51">
        <v>68.787241265934014</v>
      </c>
    </row>
    <row r="14" spans="1:24">
      <c r="A14" s="78">
        <v>0.02</v>
      </c>
      <c r="B14" s="65">
        <v>2.5348931588963741</v>
      </c>
      <c r="C14" s="65">
        <v>1.236839080849917</v>
      </c>
      <c r="D14" s="65">
        <v>0.59872763299978593</v>
      </c>
      <c r="E14" s="83">
        <v>0.26365471255046796</v>
      </c>
      <c r="G14" s="78">
        <v>0.02</v>
      </c>
      <c r="H14" s="20">
        <v>0.30791706839988991</v>
      </c>
      <c r="I14" s="20">
        <v>0.59872763299978593</v>
      </c>
      <c r="J14" s="20">
        <v>1.1974552659995719</v>
      </c>
      <c r="K14" s="20">
        <v>2.3949105319991437</v>
      </c>
      <c r="L14" s="20">
        <v>3.5923657979987151</v>
      </c>
      <c r="M14" s="51">
        <v>4.7898210639982874</v>
      </c>
      <c r="T14" s="78">
        <v>0.02</v>
      </c>
      <c r="U14" s="20">
        <v>13764.408538728941</v>
      </c>
      <c r="V14" s="20">
        <v>2751.965011368427</v>
      </c>
      <c r="W14" s="20">
        <v>593.999857582799</v>
      </c>
      <c r="X14" s="51">
        <v>107.18249638554519</v>
      </c>
    </row>
    <row r="15" spans="1:24">
      <c r="A15" s="78">
        <v>0.03</v>
      </c>
      <c r="B15" s="65">
        <v>1.4299941261891203</v>
      </c>
      <c r="C15" s="65">
        <v>0.77802441364476227</v>
      </c>
      <c r="D15" s="65">
        <v>0.39915175533319069</v>
      </c>
      <c r="E15" s="83">
        <v>0.18486497558785059</v>
      </c>
      <c r="G15" s="78">
        <v>0.03</v>
      </c>
      <c r="H15" s="20">
        <v>0.20527804559992663</v>
      </c>
      <c r="I15" s="20">
        <v>0.39915175533319069</v>
      </c>
      <c r="J15" s="20">
        <v>0.79830351066638139</v>
      </c>
      <c r="K15" s="20">
        <v>1.5966070213327628</v>
      </c>
      <c r="L15" s="20">
        <v>2.3949105319991437</v>
      </c>
      <c r="M15" s="51">
        <v>3.1932140426655256</v>
      </c>
      <c r="T15" s="78">
        <v>0.03</v>
      </c>
      <c r="U15" s="20">
        <v>15458.614662730621</v>
      </c>
      <c r="V15" s="20">
        <v>3253.4803150192238</v>
      </c>
      <c r="W15" s="20">
        <v>725.99982593453205</v>
      </c>
      <c r="X15" s="51">
        <v>135.49687373323161</v>
      </c>
    </row>
    <row r="16" spans="1:24">
      <c r="A16" s="78">
        <v>0.04</v>
      </c>
      <c r="B16" s="65">
        <v>0.92367615740887654</v>
      </c>
      <c r="C16" s="65">
        <v>0.55214649157722806</v>
      </c>
      <c r="D16" s="65">
        <v>0.29936381649989297</v>
      </c>
      <c r="E16" s="83">
        <v>0.14522208359672178</v>
      </c>
      <c r="G16" s="78">
        <v>0.04</v>
      </c>
      <c r="H16" s="20">
        <v>0.15395853419994496</v>
      </c>
      <c r="I16" s="20">
        <v>0.29936381649989297</v>
      </c>
      <c r="J16" s="20">
        <v>0.59872763299978593</v>
      </c>
      <c r="K16" s="20">
        <v>1.1974552659995719</v>
      </c>
      <c r="L16" s="20">
        <v>1.7961828989993576</v>
      </c>
      <c r="M16" s="51">
        <v>2.3949105319991437</v>
      </c>
      <c r="T16" s="78">
        <v>0.04</v>
      </c>
      <c r="U16" s="20">
        <v>16401.1029106448</v>
      </c>
      <c r="V16" s="20">
        <v>3590.2593984058458</v>
      </c>
      <c r="W16" s="20">
        <v>824.99980219833185</v>
      </c>
      <c r="X16" s="51">
        <v>158.79397051537057</v>
      </c>
    </row>
    <row r="17" spans="1:24">
      <c r="A17" s="78">
        <v>0.05</v>
      </c>
      <c r="B17" s="65">
        <v>0.6478719782222303</v>
      </c>
      <c r="C17" s="65">
        <v>0.41930569102381687</v>
      </c>
      <c r="D17" s="65">
        <v>0.2394910531999144</v>
      </c>
      <c r="E17" s="83">
        <v>0.12123294191434397</v>
      </c>
      <c r="G17" s="78">
        <v>0.05</v>
      </c>
      <c r="H17" s="20">
        <v>0.12316682735995597</v>
      </c>
      <c r="I17" s="20">
        <v>0.2394910531999144</v>
      </c>
      <c r="J17" s="20">
        <v>0.4789821063998288</v>
      </c>
      <c r="K17" s="20">
        <v>0.9579642127996576</v>
      </c>
      <c r="L17" s="20">
        <v>1.4369463191994862</v>
      </c>
      <c r="M17" s="51">
        <v>1.9159284255993152</v>
      </c>
      <c r="O17" s="20"/>
      <c r="P17" s="58"/>
      <c r="Q17" s="91"/>
      <c r="R17" s="58"/>
      <c r="T17" s="78">
        <v>0.05</v>
      </c>
      <c r="U17" s="20">
        <v>16980.698246825108</v>
      </c>
      <c r="V17" s="20">
        <v>3833.0366572233215</v>
      </c>
      <c r="W17" s="20">
        <v>904.19978320937173</v>
      </c>
      <c r="X17" s="51">
        <v>179.08891081035807</v>
      </c>
    </row>
    <row r="18" spans="1:24">
      <c r="A18" s="78">
        <v>0.06</v>
      </c>
      <c r="B18" s="65">
        <v>0.48132612500524558</v>
      </c>
      <c r="C18" s="65">
        <v>0.33283168292022569</v>
      </c>
      <c r="D18" s="65">
        <v>0.19957587766659535</v>
      </c>
      <c r="E18" s="83">
        <v>0.10506885746555752</v>
      </c>
      <c r="G18" s="78">
        <v>0.06</v>
      </c>
      <c r="H18" s="20">
        <v>0.10263902279996331</v>
      </c>
      <c r="I18" s="20">
        <v>0.19957587766659535</v>
      </c>
      <c r="J18" s="20">
        <v>0.39915175533319069</v>
      </c>
      <c r="K18" s="20">
        <v>0.79830351066638139</v>
      </c>
      <c r="L18" s="20">
        <v>1.1974552659995719</v>
      </c>
      <c r="M18" s="51">
        <v>1.5966070213327628</v>
      </c>
      <c r="O18" s="20"/>
      <c r="P18" s="58"/>
      <c r="Q18" s="91"/>
      <c r="R18" s="58"/>
      <c r="S18" s="39"/>
      <c r="T18" s="78">
        <v>0.06</v>
      </c>
      <c r="U18" s="20">
        <v>17364.588075031399</v>
      </c>
      <c r="V18" s="20">
        <v>4016.5962382179869</v>
      </c>
      <c r="W18" s="20">
        <v>970.19976738523826</v>
      </c>
      <c r="X18" s="51">
        <v>197.38152417502633</v>
      </c>
    </row>
    <row r="19" spans="1:24">
      <c r="A19" s="78">
        <v>7.0000000000000007E-2</v>
      </c>
      <c r="B19" s="65">
        <v>0.37335321901213908</v>
      </c>
      <c r="C19" s="65">
        <v>0.27270359251150156</v>
      </c>
      <c r="D19" s="65">
        <v>0.17106503799993883</v>
      </c>
      <c r="E19" s="83">
        <v>9.3376246442281874E-2</v>
      </c>
      <c r="G19" s="78">
        <v>7.0000000000000007E-2</v>
      </c>
      <c r="H19" s="20">
        <v>8.7976305257111406E-2</v>
      </c>
      <c r="I19" s="20">
        <v>0.17106503799993883</v>
      </c>
      <c r="J19" s="20">
        <v>0.34213007599987766</v>
      </c>
      <c r="K19" s="20">
        <v>0.68426015199975532</v>
      </c>
      <c r="L19" s="20">
        <v>1.0263902279996329</v>
      </c>
      <c r="M19" s="51">
        <v>1.3685203039995106</v>
      </c>
      <c r="T19" s="78">
        <v>7.0000000000000007E-2</v>
      </c>
      <c r="U19" s="20">
        <v>17634.060496936807</v>
      </c>
      <c r="V19" s="20">
        <v>4160.3622562046703</v>
      </c>
      <c r="W19" s="20">
        <v>1026.7711823931238</v>
      </c>
      <c r="X19" s="51">
        <v>214.23724577483716</v>
      </c>
    </row>
    <row r="20" spans="1:24">
      <c r="A20" s="78">
        <v>0.08</v>
      </c>
      <c r="B20" s="65">
        <v>0.29953093582433854</v>
      </c>
      <c r="C20" s="65">
        <v>0.2289036414865783</v>
      </c>
      <c r="D20" s="65">
        <v>0.14968190824994648</v>
      </c>
      <c r="E20" s="83">
        <v>8.4479400227604071E-2</v>
      </c>
      <c r="G20" s="78">
        <v>0.08</v>
      </c>
      <c r="H20" s="20">
        <v>7.6979267099972479E-2</v>
      </c>
      <c r="I20" s="20">
        <v>0.14968190824994648</v>
      </c>
      <c r="J20" s="20">
        <v>0.29936381649989297</v>
      </c>
      <c r="K20" s="20">
        <v>0.59872763299978593</v>
      </c>
      <c r="L20" s="20">
        <v>0.89809144949967878</v>
      </c>
      <c r="M20" s="51">
        <v>1.1974552659995719</v>
      </c>
      <c r="T20" s="78">
        <v>0.08</v>
      </c>
      <c r="U20" s="20">
        <v>17832.281577420377</v>
      </c>
      <c r="V20" s="20">
        <v>4276.1258166815342</v>
      </c>
      <c r="W20" s="20">
        <v>1076.2711705250238</v>
      </c>
      <c r="X20" s="51">
        <v>230.00493734278231</v>
      </c>
    </row>
    <row r="21" spans="1:24">
      <c r="A21" s="78">
        <v>0.09</v>
      </c>
      <c r="B21" s="65">
        <v>0.24690064421404823</v>
      </c>
      <c r="C21" s="65">
        <v>0.19586657759085302</v>
      </c>
      <c r="D21" s="65">
        <v>0.13305058511106355</v>
      </c>
      <c r="E21" s="83">
        <v>7.7448129881404523E-2</v>
      </c>
      <c r="G21" s="78">
        <v>0.09</v>
      </c>
      <c r="H21" s="20">
        <v>6.8426015199975543E-2</v>
      </c>
      <c r="I21" s="20">
        <v>0.13305058511106355</v>
      </c>
      <c r="J21" s="20">
        <v>0.26610117022212709</v>
      </c>
      <c r="K21" s="20">
        <v>0.53220234044425418</v>
      </c>
      <c r="L21" s="20">
        <v>0.79830351066638128</v>
      </c>
      <c r="M21" s="51">
        <v>1.0644046808885084</v>
      </c>
      <c r="T21" s="78">
        <v>0.09</v>
      </c>
      <c r="U21" s="20">
        <v>17983.799302463598</v>
      </c>
      <c r="V21" s="20">
        <v>4371.4799810536115</v>
      </c>
      <c r="W21" s="20">
        <v>1120.2711599756014</v>
      </c>
      <c r="X21" s="51">
        <v>244.91367475868606</v>
      </c>
    </row>
    <row r="22" spans="1:24">
      <c r="A22" s="78">
        <v>0.1</v>
      </c>
      <c r="B22" s="65">
        <v>0.20807940228742441</v>
      </c>
      <c r="C22" s="65">
        <v>0.17025773647757872</v>
      </c>
      <c r="D22" s="65">
        <v>0.1197455265999572</v>
      </c>
      <c r="E22" s="83">
        <v>7.1724860370588187E-2</v>
      </c>
      <c r="G22" s="78">
        <v>0.1</v>
      </c>
      <c r="H22" s="20">
        <v>6.1583413679977987E-2</v>
      </c>
      <c r="I22" s="20">
        <v>0.1197455265999572</v>
      </c>
      <c r="J22" s="20">
        <v>0.2394910531999144</v>
      </c>
      <c r="K22" s="20">
        <v>0.4789821063998288</v>
      </c>
      <c r="L22" s="20">
        <v>0.71847315959974312</v>
      </c>
      <c r="M22" s="51">
        <v>0.9579642127996576</v>
      </c>
      <c r="T22" s="78">
        <v>0.1</v>
      </c>
      <c r="U22" s="20">
        <v>18103.372727349783</v>
      </c>
      <c r="V22" s="20">
        <v>4451.5353007061294</v>
      </c>
      <c r="W22" s="20">
        <v>1159.8711504811213</v>
      </c>
      <c r="X22" s="51">
        <v>259.12111729953216</v>
      </c>
    </row>
    <row r="23" spans="1:24">
      <c r="A23" s="78">
        <v>0.11</v>
      </c>
      <c r="B23" s="65">
        <v>0.17862067504566212</v>
      </c>
      <c r="C23" s="65">
        <v>0.14996165796430119</v>
      </c>
      <c r="D23" s="65">
        <v>0.10885956963632473</v>
      </c>
      <c r="E23" s="83">
        <v>6.6955152636602233E-2</v>
      </c>
      <c r="G23" s="78">
        <v>0.11</v>
      </c>
      <c r="H23" s="20">
        <v>5.5984921527252721E-2</v>
      </c>
      <c r="I23" s="20">
        <v>0.10885956963632473</v>
      </c>
      <c r="J23" s="20">
        <v>0.21771913927264946</v>
      </c>
      <c r="K23" s="20">
        <v>0.43543827854529893</v>
      </c>
      <c r="L23" s="20">
        <v>0.65315741781794834</v>
      </c>
      <c r="M23" s="51">
        <v>0.87087655709059786</v>
      </c>
      <c r="T23" s="78">
        <v>0.11</v>
      </c>
      <c r="U23" s="20">
        <v>18200.297016197419</v>
      </c>
      <c r="V23" s="20">
        <v>4519.8524344455254</v>
      </c>
      <c r="W23" s="20">
        <v>1195.8711418497758</v>
      </c>
      <c r="X23" s="51">
        <v>272.73986516131322</v>
      </c>
    </row>
    <row r="24" spans="1:24">
      <c r="A24" s="78">
        <v>0.12</v>
      </c>
      <c r="B24" s="65">
        <v>0.15572307693199441</v>
      </c>
      <c r="C24" s="65">
        <v>0.13357534075159161</v>
      </c>
      <c r="D24" s="65">
        <v>9.9787938833297674E-2</v>
      </c>
      <c r="E24" s="83">
        <v>6.2902981979581218E-2</v>
      </c>
      <c r="G24" s="78">
        <v>0.12</v>
      </c>
      <c r="H24" s="20">
        <v>5.1319511399981657E-2</v>
      </c>
      <c r="I24" s="20">
        <v>9.9787938833297674E-2</v>
      </c>
      <c r="J24" s="20">
        <v>0.19957587766659535</v>
      </c>
      <c r="K24" s="20">
        <v>0.39915175533319069</v>
      </c>
      <c r="L24" s="20">
        <v>0.59872763299978593</v>
      </c>
      <c r="M24" s="51">
        <v>0.79830351066638139</v>
      </c>
      <c r="T24" s="78">
        <v>0.12</v>
      </c>
      <c r="U24" s="20">
        <v>18280.66141203784</v>
      </c>
      <c r="V24" s="20">
        <v>4578.9827658287813</v>
      </c>
      <c r="W24" s="20">
        <v>1228.8711339377091</v>
      </c>
      <c r="X24" s="51">
        <v>285.85280895338752</v>
      </c>
    </row>
    <row r="25" spans="1:24">
      <c r="A25" s="78">
        <v>0.13</v>
      </c>
      <c r="B25" s="65">
        <v>0.13755426244338748</v>
      </c>
      <c r="C25" s="65">
        <v>0.12013465476255511</v>
      </c>
      <c r="D25" s="65">
        <v>9.2111943538428609E-2</v>
      </c>
      <c r="E25" s="83">
        <v>5.9405131342768237E-2</v>
      </c>
      <c r="G25" s="78">
        <v>0.13</v>
      </c>
      <c r="H25" s="20">
        <v>4.7371856676906139E-2</v>
      </c>
      <c r="I25" s="20">
        <v>9.2111943538428609E-2</v>
      </c>
      <c r="J25" s="20">
        <v>0.18422388707685722</v>
      </c>
      <c r="K25" s="20">
        <v>0.36844777415371444</v>
      </c>
      <c r="L25" s="20">
        <v>0.55267166123057154</v>
      </c>
      <c r="M25" s="51">
        <v>0.73689554830742887</v>
      </c>
      <c r="T25" s="78">
        <v>0.13</v>
      </c>
      <c r="U25" s="20">
        <v>18348.592401874623</v>
      </c>
      <c r="V25" s="20">
        <v>4630.7978785188288</v>
      </c>
      <c r="W25" s="20">
        <v>1259.3326650958013</v>
      </c>
      <c r="X25" s="51">
        <v>298.52255058337113</v>
      </c>
    </row>
    <row r="26" spans="1:24">
      <c r="A26" s="78">
        <v>0.14000000000000001</v>
      </c>
      <c r="B26" s="65">
        <v>0.12287696590585484</v>
      </c>
      <c r="C26" s="65">
        <v>0.10895754274381964</v>
      </c>
      <c r="D26" s="65">
        <v>8.5532518999969415E-2</v>
      </c>
      <c r="E26" s="83">
        <v>5.6345139794478097E-2</v>
      </c>
      <c r="G26" s="78">
        <v>0.14000000000000001</v>
      </c>
      <c r="H26" s="20">
        <v>4.3988152628555703E-2</v>
      </c>
      <c r="I26" s="20">
        <v>8.5532518999969415E-2</v>
      </c>
      <c r="J26" s="20">
        <v>0.17106503799993883</v>
      </c>
      <c r="K26" s="20">
        <v>0.34213007599987766</v>
      </c>
      <c r="L26" s="20">
        <v>0.51319511399981643</v>
      </c>
      <c r="M26" s="51">
        <v>0.68426015199975532</v>
      </c>
      <c r="T26" s="78">
        <v>0.14000000000000001</v>
      </c>
      <c r="U26" s="20">
        <v>18406.969900110184</v>
      </c>
      <c r="V26" s="20">
        <v>4676.6985587462459</v>
      </c>
      <c r="W26" s="20">
        <v>1287.6183725997441</v>
      </c>
      <c r="X26" s="51">
        <v>310.797435879744</v>
      </c>
    </row>
    <row r="27" spans="1:24">
      <c r="A27" s="78">
        <v>0.15</v>
      </c>
      <c r="B27" s="65">
        <v>0.11083251705530718</v>
      </c>
      <c r="C27" s="65">
        <v>9.954966961487631E-2</v>
      </c>
      <c r="D27" s="65">
        <v>7.9830351066638119E-2</v>
      </c>
      <c r="E27" s="83">
        <v>5.363767890845203E-2</v>
      </c>
      <c r="G27" s="78">
        <v>0.15</v>
      </c>
      <c r="H27" s="20">
        <v>4.1055609119985327E-2</v>
      </c>
      <c r="I27" s="20">
        <v>7.9830351066638119E-2</v>
      </c>
      <c r="J27" s="20">
        <v>0.15966070213327624</v>
      </c>
      <c r="K27" s="20">
        <v>0.31932140426655248</v>
      </c>
      <c r="L27" s="20">
        <v>0.47898210639982874</v>
      </c>
      <c r="M27" s="51">
        <v>0.63864280853310496</v>
      </c>
      <c r="T27" s="78">
        <v>0.15</v>
      </c>
      <c r="U27" s="20">
        <v>18457.856348117853</v>
      </c>
      <c r="V27" s="20">
        <v>4717.7517942409868</v>
      </c>
      <c r="W27" s="20">
        <v>1314.0183662700908</v>
      </c>
      <c r="X27" s="51">
        <v>322.71555431022711</v>
      </c>
    </row>
    <row r="28" spans="1:24">
      <c r="A28" s="78">
        <v>0.16</v>
      </c>
      <c r="B28" s="65">
        <v>0.10081057281574507</v>
      </c>
      <c r="C28" s="65">
        <v>9.1545311352392716E-2</v>
      </c>
      <c r="D28" s="65">
        <v>7.4840954124973241E-2</v>
      </c>
      <c r="E28" s="83">
        <v>5.1218793747597587E-2</v>
      </c>
      <c r="G28" s="78">
        <v>0.16</v>
      </c>
      <c r="H28" s="20">
        <v>3.8489633549986239E-2</v>
      </c>
      <c r="I28" s="20">
        <v>7.4840954124973241E-2</v>
      </c>
      <c r="J28" s="20">
        <v>0.14968190824994648</v>
      </c>
      <c r="K28" s="20">
        <v>0.29936381649989297</v>
      </c>
      <c r="L28" s="20">
        <v>0.44904572474983939</v>
      </c>
      <c r="M28" s="51">
        <v>0.59872763299978593</v>
      </c>
      <c r="T28" s="78">
        <v>0.16</v>
      </c>
      <c r="U28" s="20">
        <v>18502.762788698699</v>
      </c>
      <c r="V28" s="20">
        <v>4754.7830705182814</v>
      </c>
      <c r="W28" s="20">
        <v>1338.7683603360408</v>
      </c>
      <c r="X28" s="51">
        <v>334.30746857625235</v>
      </c>
    </row>
    <row r="29" spans="1:24">
      <c r="A29" s="78">
        <v>0.17</v>
      </c>
      <c r="B29" s="65">
        <v>9.2368066641073596E-2</v>
      </c>
      <c r="C29" s="65">
        <v>8.4669047371367379E-2</v>
      </c>
      <c r="D29" s="65">
        <v>7.0438545058798332E-2</v>
      </c>
      <c r="E29" s="83">
        <v>4.903959281627273E-2</v>
      </c>
      <c r="G29" s="78">
        <v>0.17</v>
      </c>
      <c r="H29" s="20">
        <v>3.6225537458810575E-2</v>
      </c>
      <c r="I29" s="20">
        <v>7.0438545058798332E-2</v>
      </c>
      <c r="J29" s="20">
        <v>0.14087709011759666</v>
      </c>
      <c r="K29" s="20">
        <v>0.28175418023519333</v>
      </c>
      <c r="L29" s="20">
        <v>0.42263127035278997</v>
      </c>
      <c r="M29" s="51">
        <v>0.56350836047038666</v>
      </c>
      <c r="T29" s="78">
        <v>0.17</v>
      </c>
      <c r="U29" s="20">
        <v>18542.818930306952</v>
      </c>
      <c r="V29" s="20">
        <v>4788.4400202176867</v>
      </c>
      <c r="W29" s="20">
        <v>1362.0624723981114</v>
      </c>
      <c r="X29" s="51">
        <v>345.59812307123872</v>
      </c>
    </row>
    <row r="30" spans="1:24">
      <c r="A30" s="78">
        <v>0.18</v>
      </c>
      <c r="B30" s="65">
        <v>8.5177286993647169E-2</v>
      </c>
      <c r="C30" s="65">
        <v>7.87102123253135E-2</v>
      </c>
      <c r="D30" s="65">
        <v>6.6525292555531773E-2</v>
      </c>
      <c r="E30" s="83">
        <v>4.7062045110156894E-2</v>
      </c>
      <c r="G30" s="78">
        <v>0.18</v>
      </c>
      <c r="H30" s="20">
        <v>3.4213007599987771E-2</v>
      </c>
      <c r="I30" s="20">
        <v>6.6525292555531773E-2</v>
      </c>
      <c r="J30" s="20">
        <v>0.13305058511106355</v>
      </c>
      <c r="K30" s="20">
        <v>0.26610117022212709</v>
      </c>
      <c r="L30" s="20">
        <v>0.39915175533319064</v>
      </c>
      <c r="M30" s="51">
        <v>0.53220234044425418</v>
      </c>
      <c r="T30" s="78">
        <v>0.18</v>
      </c>
      <c r="U30" s="20">
        <v>18578.88481556953</v>
      </c>
      <c r="V30" s="20">
        <v>4819.2372148962095</v>
      </c>
      <c r="W30" s="20">
        <v>1384.0624671234002</v>
      </c>
      <c r="X30" s="51">
        <v>356.60820579538898</v>
      </c>
    </row>
    <row r="31" spans="1:24">
      <c r="A31" s="78">
        <v>0.19</v>
      </c>
      <c r="B31" s="65">
        <v>7.8991748629429703E-2</v>
      </c>
      <c r="C31" s="65">
        <v>7.3505433239144255E-2</v>
      </c>
      <c r="D31" s="65">
        <v>6.3023961368398509E-2</v>
      </c>
      <c r="E31" s="83">
        <v>4.5256107490310803E-2</v>
      </c>
      <c r="G31" s="78">
        <v>0.19</v>
      </c>
      <c r="H31" s="20">
        <v>3.2412322989462096E-2</v>
      </c>
      <c r="I31" s="20">
        <v>6.3023961368398509E-2</v>
      </c>
      <c r="J31" s="20">
        <v>0.12604792273679702</v>
      </c>
      <c r="K31" s="20">
        <v>0.25209584547359404</v>
      </c>
      <c r="L31" s="20">
        <v>0.37814376821039103</v>
      </c>
      <c r="M31" s="51">
        <v>0.50419169094718808</v>
      </c>
      <c r="T31" s="78">
        <v>0.19</v>
      </c>
      <c r="U31" s="20">
        <v>18611.625936358414</v>
      </c>
      <c r="V31" s="20">
        <v>4847.5882532579708</v>
      </c>
      <c r="W31" s="20">
        <v>1404.9045673894634</v>
      </c>
      <c r="X31" s="51">
        <v>367.35513729793541</v>
      </c>
    </row>
    <row r="32" spans="1:24">
      <c r="A32" s="78">
        <v>0.2</v>
      </c>
      <c r="B32" s="65">
        <v>7.3623239527134149E-2</v>
      </c>
      <c r="C32" s="65">
        <v>6.8926436172520755E-2</v>
      </c>
      <c r="D32" s="65">
        <v>5.9872763299978593E-2</v>
      </c>
      <c r="E32" s="83">
        <v>4.3597716385830126E-2</v>
      </c>
      <c r="G32" s="78">
        <v>0.2</v>
      </c>
      <c r="H32" s="20">
        <v>3.079170683998899E-2</v>
      </c>
      <c r="I32" s="20">
        <v>5.9872763299978593E-2</v>
      </c>
      <c r="J32" s="20">
        <v>0.11974552659995719</v>
      </c>
      <c r="K32" s="20">
        <v>0.23949105319991437</v>
      </c>
      <c r="L32" s="20">
        <v>0.3592365797998715</v>
      </c>
      <c r="M32" s="51">
        <v>0.47898210639982874</v>
      </c>
      <c r="T32" s="78">
        <v>0.2</v>
      </c>
      <c r="U32" s="20">
        <v>18641.564869970895</v>
      </c>
      <c r="V32" s="20">
        <v>4873.8291171714027</v>
      </c>
      <c r="W32" s="20">
        <v>1424.7045626422234</v>
      </c>
      <c r="X32" s="51">
        <v>377.85379955770316</v>
      </c>
    </row>
    <row r="33" spans="1:24">
      <c r="A33" s="78">
        <v>0.21</v>
      </c>
      <c r="B33" s="65">
        <v>6.8926063785700847E-2</v>
      </c>
      <c r="C33" s="65">
        <v>6.4871372074056466E-2</v>
      </c>
      <c r="D33" s="65">
        <v>5.7021679333312945E-2</v>
      </c>
      <c r="E33" s="83">
        <v>4.2067355400613418E-2</v>
      </c>
      <c r="G33" s="78">
        <v>0.21</v>
      </c>
      <c r="H33" s="20">
        <v>2.9325435085703802E-2</v>
      </c>
      <c r="I33" s="20">
        <v>5.7021679333312945E-2</v>
      </c>
      <c r="J33" s="20">
        <v>0.11404335866662589</v>
      </c>
      <c r="K33" s="20">
        <v>0.22808671733325178</v>
      </c>
      <c r="L33" s="20">
        <v>0.3421300759998776</v>
      </c>
      <c r="M33" s="51">
        <v>0.45617343466650356</v>
      </c>
      <c r="T33" s="78">
        <v>0.21</v>
      </c>
      <c r="U33" s="20">
        <v>18669.117479362249</v>
      </c>
      <c r="V33" s="20">
        <v>4898.2354172919368</v>
      </c>
      <c r="W33" s="20">
        <v>1443.5617009781854</v>
      </c>
      <c r="X33" s="51">
        <v>388.11708012308497</v>
      </c>
    </row>
    <row r="34" spans="1:24">
      <c r="A34" s="78">
        <v>0.22</v>
      </c>
      <c r="B34" s="65">
        <v>6.4786022401091839E-2</v>
      </c>
      <c r="C34" s="65">
        <v>6.1258543597978575E-2</v>
      </c>
      <c r="D34" s="65">
        <v>5.4429784818162366E-2</v>
      </c>
      <c r="E34" s="83">
        <v>4.064901531797218E-2</v>
      </c>
      <c r="G34" s="78">
        <v>0.22</v>
      </c>
      <c r="H34" s="20">
        <v>2.799246076362636E-2</v>
      </c>
      <c r="I34" s="20">
        <v>5.4429784818162366E-2</v>
      </c>
      <c r="J34" s="20">
        <v>0.10885956963632473</v>
      </c>
      <c r="K34" s="20">
        <v>0.21771913927264946</v>
      </c>
      <c r="L34" s="20">
        <v>0.32657870890897417</v>
      </c>
      <c r="M34" s="51">
        <v>0.43543827854529893</v>
      </c>
      <c r="T34" s="78">
        <v>0.22</v>
      </c>
      <c r="U34" s="20">
        <v>18694.618748800171</v>
      </c>
      <c r="V34" s="20">
        <v>4921.0352941280107</v>
      </c>
      <c r="W34" s="20">
        <v>1461.5616966625125</v>
      </c>
      <c r="X34" s="51">
        <v>398.15628288128778</v>
      </c>
    </row>
    <row r="35" spans="1:24">
      <c r="A35" s="78">
        <v>0.23</v>
      </c>
      <c r="B35" s="65">
        <v>6.1112576875468422E-2</v>
      </c>
      <c r="C35" s="65">
        <v>5.8021801106598443E-2</v>
      </c>
      <c r="D35" s="65">
        <v>5.2063272434763996E-2</v>
      </c>
      <c r="E35" s="83">
        <v>3.9329426853623478E-2</v>
      </c>
      <c r="G35" s="78">
        <v>0.23</v>
      </c>
      <c r="H35" s="20">
        <v>2.6775397252164341E-2</v>
      </c>
      <c r="I35" s="20">
        <v>5.2063272434763996E-2</v>
      </c>
      <c r="J35" s="20">
        <v>0.10412654486952799</v>
      </c>
      <c r="K35" s="20">
        <v>0.20825308973905599</v>
      </c>
      <c r="L35" s="20">
        <v>0.31237963460858398</v>
      </c>
      <c r="M35" s="51">
        <v>0.41650617947811197</v>
      </c>
      <c r="T35" s="78">
        <v>0.23</v>
      </c>
      <c r="U35" s="20">
        <v>18718.341525154123</v>
      </c>
      <c r="V35" s="20">
        <v>4942.4191851953883</v>
      </c>
      <c r="W35" s="20">
        <v>1478.7790838388255</v>
      </c>
      <c r="X35" s="51">
        <v>407.98144118277753</v>
      </c>
    </row>
    <row r="36" spans="1:24">
      <c r="A36" s="78">
        <v>0.24</v>
      </c>
      <c r="B36" s="65">
        <v>5.7833190387271166E-2</v>
      </c>
      <c r="C36" s="65">
        <v>5.5107118701565122E-2</v>
      </c>
      <c r="D36" s="65">
        <v>4.9893969416648837E-2</v>
      </c>
      <c r="E36" s="83">
        <v>3.8097486413969942E-2</v>
      </c>
      <c r="G36" s="78">
        <v>0.24</v>
      </c>
      <c r="H36" s="20">
        <v>2.5659755699990829E-2</v>
      </c>
      <c r="I36" s="20">
        <v>4.9893969416648837E-2</v>
      </c>
      <c r="J36" s="20">
        <v>9.9787938833297674E-2</v>
      </c>
      <c r="K36" s="20">
        <v>0.19957587766659535</v>
      </c>
      <c r="L36" s="20">
        <v>0.29936381649989297</v>
      </c>
      <c r="M36" s="51">
        <v>0.39915175533319069</v>
      </c>
      <c r="T36" s="78">
        <v>0.24</v>
      </c>
      <c r="U36" s="20">
        <v>18740.510317174991</v>
      </c>
      <c r="V36" s="20">
        <v>4962.5473016194401</v>
      </c>
      <c r="W36" s="20">
        <v>1495.2790798827921</v>
      </c>
      <c r="X36" s="51">
        <v>417.60155859990391</v>
      </c>
    </row>
    <row r="37" spans="1:24">
      <c r="A37" s="78">
        <v>0.25</v>
      </c>
      <c r="B37" s="65">
        <v>5.4889183761875363E-2</v>
      </c>
      <c r="C37" s="65">
        <v>5.2470017077500139E-2</v>
      </c>
      <c r="D37" s="65">
        <v>4.7898210639982883E-2</v>
      </c>
      <c r="E37" s="83">
        <v>3.6943820653892324E-2</v>
      </c>
      <c r="G37" s="78">
        <v>0.25</v>
      </c>
      <c r="H37" s="20">
        <v>2.4633365471991193E-2</v>
      </c>
      <c r="I37" s="20">
        <v>4.7898210639982883E-2</v>
      </c>
      <c r="J37" s="20">
        <v>9.5796421279965766E-2</v>
      </c>
      <c r="K37" s="20">
        <v>0.19159284255993153</v>
      </c>
      <c r="L37" s="20">
        <v>0.28738926383989727</v>
      </c>
      <c r="M37" s="51">
        <v>0.38318568511986306</v>
      </c>
      <c r="T37" s="78">
        <v>0.25</v>
      </c>
      <c r="U37" s="20">
        <v>18761.311596182051</v>
      </c>
      <c r="V37" s="20">
        <v>4981.5554102441365</v>
      </c>
      <c r="W37" s="20">
        <v>1511.119076085</v>
      </c>
      <c r="X37" s="51">
        <v>427.02479548205793</v>
      </c>
    </row>
    <row r="38" spans="1:24">
      <c r="A38" s="78">
        <v>0.26</v>
      </c>
      <c r="B38" s="65">
        <v>5.2232661388758379E-2</v>
      </c>
      <c r="C38" s="65">
        <v>5.007360236004476E-2</v>
      </c>
      <c r="D38" s="65">
        <v>4.6055971769214298E-2</v>
      </c>
      <c r="E38" s="83">
        <v>3.5860452323842974E-2</v>
      </c>
      <c r="G38" s="78">
        <v>0.26</v>
      </c>
      <c r="H38" s="20">
        <v>2.3685928338453066E-2</v>
      </c>
      <c r="I38" s="20">
        <v>4.6055971769214298E-2</v>
      </c>
      <c r="J38" s="20">
        <v>9.2111943538428595E-2</v>
      </c>
      <c r="K38" s="20">
        <v>0.18422388707685719</v>
      </c>
      <c r="L38" s="20">
        <v>0.27633583061528572</v>
      </c>
      <c r="M38" s="51">
        <v>0.36844777415371438</v>
      </c>
      <c r="T38" s="78">
        <v>0.26</v>
      </c>
      <c r="U38" s="20">
        <v>18780.901582965704</v>
      </c>
      <c r="V38" s="20">
        <v>4999.5593481248334</v>
      </c>
      <c r="W38" s="20">
        <v>1526.3498416640462</v>
      </c>
      <c r="X38" s="51">
        <v>436.25861453416394</v>
      </c>
    </row>
    <row r="39" spans="1:24">
      <c r="A39" s="78">
        <v>0.27</v>
      </c>
      <c r="B39" s="65">
        <v>4.9824203544604144E-2</v>
      </c>
      <c r="C39" s="65">
        <v>4.7887058561620843E-2</v>
      </c>
      <c r="D39" s="65">
        <v>4.4350195037021166E-2</v>
      </c>
      <c r="E39" s="83">
        <v>3.484054102497048E-2</v>
      </c>
      <c r="G39" s="78">
        <v>0.27</v>
      </c>
      <c r="H39" s="20">
        <v>2.2808671733325174E-2</v>
      </c>
      <c r="I39" s="20">
        <v>4.4350195037021166E-2</v>
      </c>
      <c r="J39" s="20">
        <v>8.8700390074042332E-2</v>
      </c>
      <c r="K39" s="20">
        <v>0.17740078014808466</v>
      </c>
      <c r="L39" s="20">
        <v>0.26610117022212698</v>
      </c>
      <c r="M39" s="51">
        <v>0.35480156029616933</v>
      </c>
      <c r="T39" s="78">
        <v>0.27</v>
      </c>
      <c r="U39" s="20">
        <v>18799.412203577318</v>
      </c>
      <c r="V39" s="20">
        <v>5016.658578858046</v>
      </c>
      <c r="W39" s="20">
        <v>1541.0165048142387</v>
      </c>
      <c r="X39" s="51">
        <v>445.30989516672122</v>
      </c>
    </row>
    <row r="40" spans="1:24">
      <c r="A40" s="78">
        <v>0.28000000000000003</v>
      </c>
      <c r="B40" s="65">
        <v>4.7631114849069046E-2</v>
      </c>
      <c r="C40" s="65">
        <v>4.588447786777626E-2</v>
      </c>
      <c r="D40" s="65">
        <v>4.27662594999847E-2</v>
      </c>
      <c r="E40" s="83">
        <v>3.3878180041639505E-2</v>
      </c>
      <c r="G40" s="78">
        <v>0.28000000000000003</v>
      </c>
      <c r="H40" s="20">
        <v>2.1994076314277848E-2</v>
      </c>
      <c r="I40" s="20">
        <v>4.27662594999847E-2</v>
      </c>
      <c r="J40" s="20">
        <v>8.5532518999969401E-2</v>
      </c>
      <c r="K40" s="20">
        <v>0.1710650379999388</v>
      </c>
      <c r="L40" s="20">
        <v>0.25659755699990816</v>
      </c>
      <c r="M40" s="51">
        <v>0.3421300759998776</v>
      </c>
      <c r="T40" s="78">
        <v>0.28000000000000003</v>
      </c>
      <c r="U40" s="20">
        <v>18816.955694241504</v>
      </c>
      <c r="V40" s="20">
        <v>5032.939017615734</v>
      </c>
      <c r="W40" s="20">
        <v>1555.1593585662101</v>
      </c>
      <c r="X40" s="51">
        <v>454.18502387801237</v>
      </c>
    </row>
    <row r="41" spans="1:24">
      <c r="A41" s="78">
        <v>0.28999999999999998</v>
      </c>
      <c r="B41" s="65">
        <v>4.5626081140753609E-2</v>
      </c>
      <c r="C41" s="65">
        <v>4.4043945142434246E-2</v>
      </c>
      <c r="D41" s="65">
        <v>4.1291560896536968E-2</v>
      </c>
      <c r="E41" s="83">
        <v>3.2968235627053435E-2</v>
      </c>
      <c r="G41" s="78">
        <v>0.28999999999999998</v>
      </c>
      <c r="H41" s="20">
        <v>2.1235659889647582E-2</v>
      </c>
      <c r="I41" s="20">
        <v>4.1291560896536968E-2</v>
      </c>
      <c r="J41" s="20">
        <v>8.2583121793073935E-2</v>
      </c>
      <c r="K41" s="20">
        <v>0.16516624358614787</v>
      </c>
      <c r="L41" s="20">
        <v>0.24774936537922176</v>
      </c>
      <c r="M41" s="51">
        <v>0.33033248717229574</v>
      </c>
      <c r="T41" s="78">
        <v>0.28999999999999998</v>
      </c>
      <c r="U41" s="20">
        <v>18833.628197856364</v>
      </c>
      <c r="V41" s="20">
        <v>5048.4752929555898</v>
      </c>
      <c r="W41" s="20">
        <v>1568.8145277060446</v>
      </c>
      <c r="X41" s="51">
        <v>462.88996612675436</v>
      </c>
    </row>
    <row r="42" spans="1:24">
      <c r="A42" s="78">
        <v>0.3</v>
      </c>
      <c r="B42" s="65">
        <v>4.378612965693434E-2</v>
      </c>
      <c r="C42" s="65">
        <v>4.2346815577139894E-2</v>
      </c>
      <c r="D42" s="65">
        <v>3.991517553331906E-2</v>
      </c>
      <c r="E42" s="83">
        <v>3.2106218761235927E-2</v>
      </c>
      <c r="G42" s="78">
        <v>0.3</v>
      </c>
      <c r="H42" s="20">
        <v>2.0527804559992664E-2</v>
      </c>
      <c r="I42" s="20">
        <v>3.991517553331906E-2</v>
      </c>
      <c r="J42" s="20">
        <v>7.9830351066638119E-2</v>
      </c>
      <c r="K42" s="20">
        <v>0.15966070213327624</v>
      </c>
      <c r="L42" s="20">
        <v>0.23949105319991437</v>
      </c>
      <c r="M42" s="51">
        <v>0.31932140426655248</v>
      </c>
      <c r="T42" s="78">
        <v>0.3</v>
      </c>
      <c r="U42" s="20">
        <v>18849.512599416805</v>
      </c>
      <c r="V42" s="20">
        <v>5063.3325711439256</v>
      </c>
      <c r="W42" s="20">
        <v>1582.014524541218</v>
      </c>
      <c r="X42" s="51">
        <v>471.43032383218252</v>
      </c>
    </row>
    <row r="43" spans="1:24">
      <c r="A43" s="78">
        <v>0.31</v>
      </c>
      <c r="B43" s="65">
        <v>4.2091816807869914E-2</v>
      </c>
      <c r="C43" s="65">
        <v>4.0777140396754542E-2</v>
      </c>
      <c r="D43" s="65">
        <v>3.8627589225792638E-2</v>
      </c>
      <c r="E43" s="83">
        <v>3.1288181985541431E-2</v>
      </c>
      <c r="G43" s="78">
        <v>0.31</v>
      </c>
      <c r="H43" s="20">
        <v>1.9865617316121926E-2</v>
      </c>
      <c r="I43" s="20">
        <v>3.8627589225792638E-2</v>
      </c>
      <c r="J43" s="20">
        <v>7.7255178451585277E-2</v>
      </c>
      <c r="K43" s="20">
        <v>0.15451035690317055</v>
      </c>
      <c r="L43" s="20">
        <v>0.2317655353547558</v>
      </c>
      <c r="M43" s="51">
        <v>0.30902071380634111</v>
      </c>
      <c r="T43" s="78">
        <v>0.31</v>
      </c>
      <c r="U43" s="20">
        <v>18864.680781115076</v>
      </c>
      <c r="V43" s="20">
        <v>5077.568037922797</v>
      </c>
      <c r="W43" s="20">
        <v>1594.7887150268696</v>
      </c>
      <c r="X43" s="51">
        <v>479.81138165967502</v>
      </c>
    </row>
    <row r="44" spans="1:24">
      <c r="A44" s="78">
        <v>0.32</v>
      </c>
      <c r="B44" s="65">
        <v>4.0526588401869776E-2</v>
      </c>
      <c r="C44" s="65">
        <v>3.9321207008436408E-2</v>
      </c>
      <c r="D44" s="65">
        <v>3.7420477062486621E-2</v>
      </c>
      <c r="E44" s="83">
        <v>3.0510635774990684E-2</v>
      </c>
      <c r="G44" s="78">
        <v>0.32</v>
      </c>
      <c r="H44" s="20">
        <v>1.924481677499312E-2</v>
      </c>
      <c r="I44" s="20">
        <v>3.7420477062486621E-2</v>
      </c>
      <c r="J44" s="20">
        <v>7.4840954124973241E-2</v>
      </c>
      <c r="K44" s="20">
        <v>0.14968190824994648</v>
      </c>
      <c r="L44" s="20">
        <v>0.2245228623749197</v>
      </c>
      <c r="M44" s="51">
        <v>0.29936381649989297</v>
      </c>
      <c r="T44" s="78">
        <v>0.32</v>
      </c>
      <c r="U44" s="20">
        <v>18879.195430681884</v>
      </c>
      <c r="V44" s="20">
        <v>5091.2321100160179</v>
      </c>
      <c r="W44" s="20">
        <v>1607.1637120598446</v>
      </c>
      <c r="X44" s="51">
        <v>488.03814451795063</v>
      </c>
    </row>
    <row r="45" spans="1:24">
      <c r="A45" s="78">
        <v>0.33</v>
      </c>
      <c r="B45" s="65">
        <v>3.9076271733137248E-2</v>
      </c>
      <c r="C45" s="65">
        <v>3.7967168305288936E-2</v>
      </c>
      <c r="D45" s="65">
        <v>3.6286523212108235E-2</v>
      </c>
      <c r="E45" s="83">
        <v>2.9770480259628109E-2</v>
      </c>
      <c r="G45" s="78">
        <v>0.33</v>
      </c>
      <c r="H45" s="20">
        <v>1.8661640509084237E-2</v>
      </c>
      <c r="I45" s="20">
        <v>3.6286523212108235E-2</v>
      </c>
      <c r="J45" s="20">
        <v>7.257304642421647E-2</v>
      </c>
      <c r="K45" s="20">
        <v>0.14514609284843294</v>
      </c>
      <c r="L45" s="20">
        <v>0.21771913927264938</v>
      </c>
      <c r="M45" s="51">
        <v>0.29029218569686588</v>
      </c>
      <c r="T45" s="78">
        <v>0.33</v>
      </c>
      <c r="U45" s="20">
        <v>18893.111502687327</v>
      </c>
      <c r="V45" s="20">
        <v>5104.3694318794251</v>
      </c>
      <c r="W45" s="20">
        <v>1619.1637091827295</v>
      </c>
      <c r="X45" s="51">
        <v>496.11536814176264</v>
      </c>
    </row>
    <row r="46" spans="1:24">
      <c r="A46" s="78">
        <v>0.34</v>
      </c>
      <c r="B46" s="65">
        <v>3.7728669363125154E-2</v>
      </c>
      <c r="C46" s="65">
        <v>3.6704741936042985E-2</v>
      </c>
      <c r="D46" s="65">
        <v>3.5219272529399166E-2</v>
      </c>
      <c r="E46" s="83">
        <v>2.9064949097981758E-2</v>
      </c>
      <c r="G46" s="78">
        <v>0.34</v>
      </c>
      <c r="H46" s="20">
        <v>1.8112768729405287E-2</v>
      </c>
      <c r="I46" s="20">
        <v>3.5219272529399166E-2</v>
      </c>
      <c r="J46" s="20">
        <v>7.0438545058798332E-2</v>
      </c>
      <c r="K46" s="20">
        <v>0.14087709011759666</v>
      </c>
      <c r="L46" s="20">
        <v>0.21131563517639498</v>
      </c>
      <c r="M46" s="51">
        <v>0.28175418023519333</v>
      </c>
      <c r="T46" s="78">
        <v>0.34</v>
      </c>
      <c r="U46" s="20">
        <v>18906.477407978684</v>
      </c>
      <c r="V46" s="20">
        <v>5117.0197006396493</v>
      </c>
      <c r="W46" s="20">
        <v>1630.8107652137646</v>
      </c>
      <c r="X46" s="51">
        <v>504.0475842145047</v>
      </c>
    </row>
    <row r="47" spans="1:24">
      <c r="A47" s="78">
        <v>0.35</v>
      </c>
      <c r="B47" s="65">
        <v>3.6473231962552061E-2</v>
      </c>
      <c r="C47" s="65">
        <v>3.5524964863809308E-2</v>
      </c>
      <c r="D47" s="65">
        <v>3.4213007599987771E-2</v>
      </c>
      <c r="E47" s="83">
        <v>2.8391563041891148E-2</v>
      </c>
      <c r="G47" s="78">
        <v>0.35</v>
      </c>
      <c r="H47" s="20">
        <v>1.7595261051422281E-2</v>
      </c>
      <c r="I47" s="20">
        <v>3.4213007599987771E-2</v>
      </c>
      <c r="J47" s="20">
        <v>6.8426015199975543E-2</v>
      </c>
      <c r="K47" s="20">
        <v>0.13685203039995109</v>
      </c>
      <c r="L47" s="20">
        <v>0.2052780455999266</v>
      </c>
      <c r="M47" s="51">
        <v>0.27370406079990217</v>
      </c>
      <c r="T47" s="78">
        <v>0.35</v>
      </c>
      <c r="U47" s="20">
        <v>18919.335988449624</v>
      </c>
      <c r="V47" s="20">
        <v>5129.2183526902872</v>
      </c>
      <c r="W47" s="20">
        <v>1642.1250482153418</v>
      </c>
      <c r="X47" s="51">
        <v>511.83912116428007</v>
      </c>
    </row>
    <row r="48" spans="1:24">
      <c r="A48" s="78">
        <v>0.36</v>
      </c>
      <c r="B48" s="65">
        <v>3.5300793086869189E-2</v>
      </c>
      <c r="C48" s="65">
        <v>3.4419991903000637E-2</v>
      </c>
      <c r="D48" s="65">
        <v>3.3262646277765887E-2</v>
      </c>
      <c r="E48" s="83">
        <v>2.7748091283514693E-2</v>
      </c>
      <c r="G48" s="78">
        <v>0.36</v>
      </c>
      <c r="H48" s="20">
        <v>1.7106503799993886E-2</v>
      </c>
      <c r="I48" s="20">
        <v>3.3262646277765887E-2</v>
      </c>
      <c r="J48" s="20">
        <v>6.6525292555531773E-2</v>
      </c>
      <c r="K48" s="20">
        <v>0.13305058511106355</v>
      </c>
      <c r="L48" s="20">
        <v>0.19957587766659532</v>
      </c>
      <c r="M48" s="51">
        <v>0.26610117022212709</v>
      </c>
      <c r="T48" s="78">
        <v>0.36</v>
      </c>
      <c r="U48" s="20">
        <v>18931.725321029789</v>
      </c>
      <c r="V48" s="20">
        <v>5140.9971382108106</v>
      </c>
      <c r="W48" s="20">
        <v>1653.1250455779864</v>
      </c>
      <c r="X48" s="51">
        <v>519.49412152013247</v>
      </c>
    </row>
    <row r="49" spans="1:24">
      <c r="A49" s="78">
        <v>0.37</v>
      </c>
      <c r="B49" s="65">
        <v>3.4203352817674414E-2</v>
      </c>
      <c r="C49" s="65">
        <v>3.3382929455460716E-2</v>
      </c>
      <c r="D49" s="65">
        <v>3.2363655837826265E-2</v>
      </c>
      <c r="E49" s="83">
        <v>2.7132519092173926E-2</v>
      </c>
      <c r="G49" s="78">
        <v>0.37</v>
      </c>
      <c r="H49" s="20">
        <v>1.6644165859453507E-2</v>
      </c>
      <c r="I49" s="20">
        <v>3.2363655837826265E-2</v>
      </c>
      <c r="J49" s="20">
        <v>6.472731167565253E-2</v>
      </c>
      <c r="K49" s="20">
        <v>0.12945462335130506</v>
      </c>
      <c r="L49" s="20">
        <v>0.19418193502695755</v>
      </c>
      <c r="M49" s="51">
        <v>0.25890924670261012</v>
      </c>
      <c r="T49" s="78">
        <v>0.37</v>
      </c>
      <c r="U49" s="20">
        <v>18943.679384847779</v>
      </c>
      <c r="V49" s="20">
        <v>5152.3846043565036</v>
      </c>
      <c r="W49" s="20">
        <v>1663.8277457146135</v>
      </c>
      <c r="X49" s="51">
        <v>527.01655652424381</v>
      </c>
    </row>
    <row r="50" spans="1:24">
      <c r="A50" s="78">
        <v>0.38</v>
      </c>
      <c r="B50" s="65">
        <v>3.3173900222474927E-2</v>
      </c>
      <c r="C50" s="65">
        <v>3.2407697586033249E-2</v>
      </c>
      <c r="D50" s="65">
        <v>3.1511980684199262E-2</v>
      </c>
      <c r="E50" s="83">
        <v>2.6543020566322448E-2</v>
      </c>
      <c r="G50" s="78">
        <v>0.38</v>
      </c>
      <c r="H50" s="20">
        <v>1.6206161494731051E-2</v>
      </c>
      <c r="I50" s="20">
        <v>3.1511980684199262E-2</v>
      </c>
      <c r="J50" s="20">
        <v>6.3023961368398523E-2</v>
      </c>
      <c r="K50" s="20">
        <v>0.12604792273679705</v>
      </c>
      <c r="L50" s="20">
        <v>0.18907188410519557</v>
      </c>
      <c r="M50" s="51">
        <v>0.25209584547359409</v>
      </c>
      <c r="T50" s="78">
        <v>0.38</v>
      </c>
      <c r="U50" s="20">
        <v>18955.228618035821</v>
      </c>
      <c r="V50" s="20">
        <v>5163.4065036125403</v>
      </c>
      <c r="W50" s="20">
        <v>1674.2487958476449</v>
      </c>
      <c r="X50" s="51">
        <v>534.41023854762227</v>
      </c>
    </row>
    <row r="51" spans="1:24">
      <c r="A51" s="78">
        <v>0.39</v>
      </c>
      <c r="B51" s="65">
        <v>3.2206266850350676E-2</v>
      </c>
      <c r="C51" s="65">
        <v>3.1488915043144057E-2</v>
      </c>
      <c r="D51" s="65">
        <v>3.0703981179476203E-2</v>
      </c>
      <c r="E51" s="83">
        <v>2.5977935569820407E-2</v>
      </c>
      <c r="G51" s="78">
        <v>0.39</v>
      </c>
      <c r="H51" s="20">
        <v>1.5790618892302048E-2</v>
      </c>
      <c r="I51" s="20">
        <v>3.0703981179476203E-2</v>
      </c>
      <c r="J51" s="20">
        <v>6.1407962358952406E-2</v>
      </c>
      <c r="K51" s="20">
        <v>0.12281592471790481</v>
      </c>
      <c r="L51" s="20">
        <v>0.18422388707685722</v>
      </c>
      <c r="M51" s="51">
        <v>0.24563184943580962</v>
      </c>
      <c r="T51" s="78">
        <v>0.39</v>
      </c>
      <c r="U51" s="20">
        <v>18966.400384959899</v>
      </c>
      <c r="V51" s="20">
        <v>5174.0861405013775</v>
      </c>
      <c r="W51" s="20">
        <v>1684.4026395670089</v>
      </c>
      <c r="X51" s="51">
        <v>541.67883174116753</v>
      </c>
    </row>
    <row r="52" spans="1:24">
      <c r="A52" s="78">
        <v>0.4</v>
      </c>
      <c r="B52" s="65">
        <v>3.1295005193509057E-2</v>
      </c>
      <c r="C52" s="65">
        <v>3.0621802956493787E-2</v>
      </c>
      <c r="D52" s="65">
        <v>2.99363816499893E-2</v>
      </c>
      <c r="E52" s="83">
        <v>2.5435750110325825E-2</v>
      </c>
      <c r="G52" s="78">
        <v>0.4</v>
      </c>
      <c r="H52" s="20">
        <v>1.5395853419994497E-2</v>
      </c>
      <c r="I52" s="20">
        <v>2.99363816499893E-2</v>
      </c>
      <c r="J52" s="20">
        <v>5.98727632999786E-2</v>
      </c>
      <c r="K52" s="20">
        <v>0.1197455265999572</v>
      </c>
      <c r="L52" s="20">
        <v>0.17961828989993578</v>
      </c>
      <c r="M52" s="51">
        <v>0.2394910531999144</v>
      </c>
      <c r="T52" s="78">
        <v>0.4</v>
      </c>
      <c r="U52" s="20">
        <v>18977.219370307812</v>
      </c>
      <c r="V52" s="20">
        <v>5184.4446672508375</v>
      </c>
      <c r="W52" s="20">
        <v>1694.3026371933888</v>
      </c>
      <c r="X52" s="51">
        <v>548.82586126351396</v>
      </c>
    </row>
    <row r="53" spans="1:24">
      <c r="A53" s="78">
        <v>0.41</v>
      </c>
      <c r="B53" s="65">
        <v>3.043528734896982E-2</v>
      </c>
      <c r="C53" s="65">
        <v>2.9802103815671561E-2</v>
      </c>
      <c r="D53" s="65">
        <v>2.9206225999989562E-2</v>
      </c>
      <c r="E53" s="83">
        <v>2.4915079564494323E-2</v>
      </c>
      <c r="G53" s="78">
        <v>0.41</v>
      </c>
      <c r="H53" s="20">
        <v>1.5020344799994633E-2</v>
      </c>
      <c r="I53" s="20">
        <v>2.9206225999989562E-2</v>
      </c>
      <c r="J53" s="20">
        <v>5.8412451999979124E-2</v>
      </c>
      <c r="K53" s="20">
        <v>0.11682490399995825</v>
      </c>
      <c r="L53" s="20">
        <v>0.17523735599993734</v>
      </c>
      <c r="M53" s="51">
        <v>0.2336498079999165</v>
      </c>
      <c r="T53" s="78">
        <v>0.41</v>
      </c>
      <c r="U53" s="20">
        <v>18987.707913112368</v>
      </c>
      <c r="V53" s="20">
        <v>5194.501337000489</v>
      </c>
      <c r="W53" s="20">
        <v>1703.9611714630278</v>
      </c>
      <c r="X53" s="51">
        <v>555.8547213560372</v>
      </c>
    </row>
    <row r="54" spans="1:24">
      <c r="A54" s="78">
        <v>0.42</v>
      </c>
      <c r="B54" s="65">
        <v>2.9622820115069198E-2</v>
      </c>
      <c r="C54" s="65">
        <v>2.9026013012240146E-2</v>
      </c>
      <c r="D54" s="65">
        <v>2.8510839666656476E-2</v>
      </c>
      <c r="E54" s="83">
        <v>2.4414654269788196E-2</v>
      </c>
      <c r="G54" s="78">
        <v>0.42</v>
      </c>
      <c r="H54" s="20">
        <v>1.4662717542851903E-2</v>
      </c>
      <c r="I54" s="20">
        <v>2.8510839666656476E-2</v>
      </c>
      <c r="J54" s="20">
        <v>5.7021679333312952E-2</v>
      </c>
      <c r="K54" s="20">
        <v>0.1140433586666259</v>
      </c>
      <c r="L54" s="20">
        <v>0.17106503799993883</v>
      </c>
      <c r="M54" s="51">
        <v>0.22808671733325181</v>
      </c>
      <c r="T54" s="78">
        <v>0.42</v>
      </c>
      <c r="U54" s="20">
        <v>18997.886291181439</v>
      </c>
      <c r="V54" s="20">
        <v>5204.2737215188045</v>
      </c>
      <c r="W54" s="20">
        <v>1713.3897406310086</v>
      </c>
      <c r="X54" s="51">
        <v>562.76868247953701</v>
      </c>
    </row>
    <row r="55" spans="1:24">
      <c r="A55" s="78">
        <v>0.43</v>
      </c>
      <c r="B55" s="65">
        <v>2.8853773530037315E-2</v>
      </c>
      <c r="C55" s="65">
        <v>2.829012075945514E-2</v>
      </c>
      <c r="D55" s="65">
        <v>2.784779688371098E-2</v>
      </c>
      <c r="E55" s="83">
        <v>2.3933307093453173E-2</v>
      </c>
      <c r="G55" s="78">
        <v>0.43</v>
      </c>
      <c r="H55" s="20">
        <v>1.4321724111622788E-2</v>
      </c>
      <c r="I55" s="20">
        <v>2.784779688371098E-2</v>
      </c>
      <c r="J55" s="20">
        <v>5.5695593767421961E-2</v>
      </c>
      <c r="K55" s="20">
        <v>0.11139118753484392</v>
      </c>
      <c r="L55" s="20">
        <v>0.16708678130226584</v>
      </c>
      <c r="M55" s="51">
        <v>0.22278237506968784</v>
      </c>
      <c r="T55" s="78">
        <v>0.43</v>
      </c>
      <c r="U55" s="20">
        <v>19007.772964369629</v>
      </c>
      <c r="V55" s="20">
        <v>5213.777899127168</v>
      </c>
      <c r="W55" s="20">
        <v>1722.5990407485715</v>
      </c>
      <c r="X55" s="51">
        <v>569.57089768305366</v>
      </c>
    </row>
    <row r="56" spans="1:24">
      <c r="A56" s="78">
        <v>0.44</v>
      </c>
      <c r="B56" s="65">
        <v>2.8124720460354816E-2</v>
      </c>
      <c r="C56" s="65">
        <v>2.7591362622519607E-2</v>
      </c>
      <c r="D56" s="65">
        <v>2.721489240908118E-2</v>
      </c>
      <c r="E56" s="83">
        <v>2.3469962661191498E-2</v>
      </c>
      <c r="G56" s="78">
        <v>0.44</v>
      </c>
      <c r="H56" s="20">
        <v>1.3996230381813178E-2</v>
      </c>
      <c r="I56" s="20">
        <v>2.721489240908118E-2</v>
      </c>
      <c r="J56" s="20">
        <v>5.4429784818162359E-2</v>
      </c>
      <c r="K56" s="20">
        <v>0.10885956963632472</v>
      </c>
      <c r="L56" s="20">
        <v>0.16328935445448706</v>
      </c>
      <c r="M56" s="51">
        <v>0.21771913927264944</v>
      </c>
      <c r="T56" s="78">
        <v>0.44</v>
      </c>
      <c r="U56" s="20">
        <v>19017.38478352403</v>
      </c>
      <c r="V56" s="20">
        <v>5223.0286175063839</v>
      </c>
      <c r="W56" s="20">
        <v>1731.5990385907351</v>
      </c>
      <c r="X56" s="51">
        <v>576.26440834047423</v>
      </c>
    </row>
    <row r="57" spans="1:24">
      <c r="A57" s="78">
        <v>0.45</v>
      </c>
      <c r="B57" s="65">
        <v>2.7432585316125174E-2</v>
      </c>
      <c r="C57" s="65">
        <v>2.6926977223886484E-2</v>
      </c>
      <c r="D57" s="65">
        <v>2.6610117022212706E-2</v>
      </c>
      <c r="E57" s="83">
        <v>2.3023627985447263E-2</v>
      </c>
      <c r="G57" s="78">
        <v>0.45</v>
      </c>
      <c r="H57" s="20">
        <v>1.3685203039995106E-2</v>
      </c>
      <c r="I57" s="20">
        <v>2.6610117022212706E-2</v>
      </c>
      <c r="J57" s="20">
        <v>5.3220234044425413E-2</v>
      </c>
      <c r="K57" s="20">
        <v>0.10644046808885083</v>
      </c>
      <c r="L57" s="20">
        <v>0.15966070213327621</v>
      </c>
      <c r="M57" s="51">
        <v>0.21288093617770165</v>
      </c>
      <c r="T57" s="78">
        <v>0.45</v>
      </c>
      <c r="U57" s="20">
        <v>19026.737170668104</v>
      </c>
      <c r="V57" s="20">
        <v>5232.039435241345</v>
      </c>
      <c r="W57" s="20">
        <v>1740.3990364808506</v>
      </c>
      <c r="X57" s="51">
        <v>582.85214936305613</v>
      </c>
    </row>
    <row r="58" spans="1:24">
      <c r="A58" s="78">
        <v>0.46</v>
      </c>
      <c r="B58" s="65">
        <v>2.6774600340012774E-2</v>
      </c>
      <c r="C58" s="65">
        <v>2.6294469952095667E-2</v>
      </c>
      <c r="D58" s="65">
        <v>2.6031636217381995E-2</v>
      </c>
      <c r="E58" s="83">
        <v>2.2593384279215492E-2</v>
      </c>
      <c r="G58" s="78">
        <v>0.46</v>
      </c>
      <c r="H58" s="20">
        <v>1.3387698626082169E-2</v>
      </c>
      <c r="I58" s="20">
        <v>2.6031636217381995E-2</v>
      </c>
      <c r="J58" s="20">
        <v>5.2063272434763989E-2</v>
      </c>
      <c r="K58" s="20">
        <v>0.10412654486952798</v>
      </c>
      <c r="L58" s="20">
        <v>0.15618981730429196</v>
      </c>
      <c r="M58" s="51">
        <v>0.20825308973905596</v>
      </c>
      <c r="T58" s="78">
        <v>0.46</v>
      </c>
      <c r="U58" s="20">
        <v>19035.84427497815</v>
      </c>
      <c r="V58" s="20">
        <v>5240.8228452973808</v>
      </c>
      <c r="W58" s="20">
        <v>1749.007730069007</v>
      </c>
      <c r="X58" s="51">
        <v>589.33695397418796</v>
      </c>
    </row>
    <row r="59" spans="1:24">
      <c r="A59" s="78">
        <v>0.47</v>
      </c>
      <c r="B59" s="65">
        <v>2.6148268208410888E-2</v>
      </c>
      <c r="C59" s="65">
        <v>2.569158171380866E-2</v>
      </c>
      <c r="D59" s="65">
        <v>2.5477771617012163E-2</v>
      </c>
      <c r="E59" s="83">
        <v>2.2178379778338992E-2</v>
      </c>
      <c r="G59" s="78">
        <v>0.47</v>
      </c>
      <c r="H59" s="20">
        <v>1.3102853974463398E-2</v>
      </c>
      <c r="I59" s="20">
        <v>2.5477771617012163E-2</v>
      </c>
      <c r="J59" s="20">
        <v>5.0955543234024327E-2</v>
      </c>
      <c r="K59" s="20">
        <v>0.10191108646804865</v>
      </c>
      <c r="L59" s="20">
        <v>0.15286662970207299</v>
      </c>
      <c r="M59" s="51">
        <v>0.20382217293609731</v>
      </c>
      <c r="T59" s="78">
        <v>0.47</v>
      </c>
      <c r="U59" s="20">
        <v>19044.719108298545</v>
      </c>
      <c r="V59" s="20">
        <v>5249.3903830845702</v>
      </c>
      <c r="W59" s="20">
        <v>1757.4332599637985</v>
      </c>
      <c r="X59" s="51">
        <v>595.7215581154195</v>
      </c>
    </row>
    <row r="60" spans="1:24">
      <c r="A60" s="78">
        <v>0.48</v>
      </c>
      <c r="B60" s="65">
        <v>2.5551329915784043E-2</v>
      </c>
      <c r="C60" s="65">
        <v>2.5116261938446294E-2</v>
      </c>
      <c r="D60" s="65">
        <v>2.4946984708324418E-2</v>
      </c>
      <c r="E60" s="83">
        <v>2.1777823425246617E-2</v>
      </c>
      <c r="G60" s="78">
        <v>0.48</v>
      </c>
      <c r="H60" s="20">
        <v>1.2829877849995414E-2</v>
      </c>
      <c r="I60" s="20">
        <v>2.4946984708324418E-2</v>
      </c>
      <c r="J60" s="20">
        <v>4.9893969416648837E-2</v>
      </c>
      <c r="K60" s="20">
        <v>9.9787938833297674E-2</v>
      </c>
      <c r="L60" s="20">
        <v>0.14968190824994648</v>
      </c>
      <c r="M60" s="51">
        <v>0.19957587766659535</v>
      </c>
      <c r="T60" s="78">
        <v>0.48</v>
      </c>
      <c r="U60" s="20">
        <v>19053.373663291564</v>
      </c>
      <c r="V60" s="20">
        <v>5257.7527213284575</v>
      </c>
      <c r="W60" s="20">
        <v>1765.6832579857819</v>
      </c>
      <c r="X60" s="51">
        <v>602.00860453907512</v>
      </c>
    </row>
    <row r="61" spans="1:24">
      <c r="A61" s="78">
        <v>0.49</v>
      </c>
      <c r="B61" s="65">
        <v>2.498173709879959E-2</v>
      </c>
      <c r="C61" s="65">
        <v>2.4566645181899282E-2</v>
      </c>
      <c r="D61" s="65">
        <v>2.443786257141984E-2</v>
      </c>
      <c r="E61" s="83">
        <v>2.1390979291471372E-2</v>
      </c>
      <c r="G61" s="78">
        <v>0.49</v>
      </c>
      <c r="H61" s="20">
        <v>1.2568043608158773E-2</v>
      </c>
      <c r="I61" s="20">
        <v>2.443786257141984E-2</v>
      </c>
      <c r="J61" s="20">
        <v>4.8875725142839679E-2</v>
      </c>
      <c r="K61" s="20">
        <v>9.7751450285679359E-2</v>
      </c>
      <c r="L61" s="20">
        <v>0.146627175428519</v>
      </c>
      <c r="M61" s="51">
        <v>0.19550290057135872</v>
      </c>
      <c r="T61" s="78">
        <v>0.49</v>
      </c>
      <c r="U61" s="20">
        <v>19061.819016791596</v>
      </c>
      <c r="V61" s="20">
        <v>5265.9197536071779</v>
      </c>
      <c r="W61" s="20">
        <v>1773.7648887011942</v>
      </c>
      <c r="X61" s="51">
        <v>608.20064663187122</v>
      </c>
    </row>
    <row r="62" spans="1:24" ht="16.5" thickBot="1">
      <c r="A62" s="92">
        <v>0.5</v>
      </c>
      <c r="B62" s="84">
        <v>2.4437628105982555E-2</v>
      </c>
      <c r="C62" s="84">
        <v>2.4041030786944109E-2</v>
      </c>
      <c r="D62" s="84">
        <v>2.3949105319991441E-2</v>
      </c>
      <c r="E62" s="85">
        <v>2.1017161636203544E-2</v>
      </c>
      <c r="G62" s="92">
        <v>0.5</v>
      </c>
      <c r="H62" s="99">
        <v>1.2316682735995597E-2</v>
      </c>
      <c r="I62" s="99">
        <v>2.3949105319991441E-2</v>
      </c>
      <c r="J62" s="99">
        <v>4.7898210639982883E-2</v>
      </c>
      <c r="K62" s="99">
        <v>9.5796421279965766E-2</v>
      </c>
      <c r="L62" s="99">
        <v>0.14369463191994863</v>
      </c>
      <c r="M62" s="100">
        <v>0.19159284255993153</v>
      </c>
      <c r="T62" s="92">
        <v>0.5</v>
      </c>
      <c r="U62" s="99">
        <v>19070.065420506035</v>
      </c>
      <c r="V62" s="99">
        <v>5273.9006681203791</v>
      </c>
      <c r="W62" s="99">
        <v>1781.6848868022983</v>
      </c>
      <c r="X62" s="100">
        <v>614.30015200531136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77"/>
  <sheetViews>
    <sheetView zoomScale="80" zoomScaleNormal="80" workbookViewId="0">
      <selection sqref="A1:XFD2"/>
    </sheetView>
  </sheetViews>
  <sheetFormatPr defaultRowHeight="15.75"/>
  <cols>
    <col min="1" max="1" width="11.140625" style="104" customWidth="1"/>
    <col min="2" max="5" width="9" style="104" bestFit="1" customWidth="1"/>
    <col min="6" max="6" width="8.7109375" style="104"/>
    <col min="7" max="7" width="10.42578125" style="104" customWidth="1"/>
    <col min="8" max="9" width="8.7109375" style="104"/>
    <col min="10" max="10" width="15.42578125" style="104" customWidth="1"/>
    <col min="11" max="11" width="12.42578125" style="104" customWidth="1"/>
    <col min="12" max="13" width="16.140625" style="104" customWidth="1"/>
    <col min="14" max="14" width="16.5703125" style="104" customWidth="1"/>
    <col min="15" max="15" width="11.5703125" style="104" customWidth="1"/>
    <col min="16" max="16" width="10.85546875" style="104" customWidth="1"/>
    <col min="17" max="17" width="11.5703125" style="104" customWidth="1"/>
    <col min="18" max="18" width="8.7109375" style="104"/>
    <col min="19" max="19" width="14.140625" style="104" customWidth="1"/>
    <col min="20" max="20" width="12.42578125" style="104" customWidth="1"/>
    <col min="21" max="21" width="10.42578125" style="104" customWidth="1"/>
    <col min="22" max="22" width="11.140625" style="104" customWidth="1"/>
    <col min="23" max="23" width="11" style="104" customWidth="1"/>
    <col min="24" max="24" width="10.85546875" style="104" customWidth="1"/>
    <col min="25" max="25" width="11.42578125" style="104" customWidth="1"/>
    <col min="26" max="26" width="13.85546875" style="104" customWidth="1"/>
    <col min="27" max="27" width="15.5703125" style="104" customWidth="1"/>
    <col min="28" max="28" width="13.5703125" style="104" customWidth="1"/>
    <col min="29" max="29" width="14.85546875" style="104" customWidth="1"/>
    <col min="30" max="30" width="12.85546875" style="104" customWidth="1"/>
    <col min="31" max="31" width="12.140625" style="104" customWidth="1"/>
    <col min="32" max="32" width="11" style="104" customWidth="1"/>
    <col min="33" max="33" width="11.85546875" style="104" customWidth="1"/>
    <col min="34" max="34" width="13.85546875" style="104" customWidth="1"/>
    <col min="35" max="35" width="15.5703125" customWidth="1"/>
    <col min="36" max="36" width="11.140625" customWidth="1"/>
    <col min="37" max="37" width="11.85546875" customWidth="1"/>
    <col min="38" max="38" width="11.42578125" customWidth="1"/>
  </cols>
  <sheetData>
    <row r="1" spans="1:34">
      <c r="A1" s="177" t="s">
        <v>93</v>
      </c>
      <c r="B1" s="162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/>
      <c r="Z1"/>
      <c r="AA1"/>
      <c r="AB1"/>
      <c r="AC1"/>
      <c r="AD1"/>
      <c r="AE1"/>
      <c r="AF1"/>
      <c r="AG1"/>
      <c r="AH1"/>
    </row>
    <row r="2" spans="1:34">
      <c r="A2" s="159"/>
      <c r="B2" s="162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/>
      <c r="Z2"/>
      <c r="AA2"/>
      <c r="AB2"/>
      <c r="AC2"/>
      <c r="AD2"/>
      <c r="AE2"/>
      <c r="AF2"/>
      <c r="AG2"/>
      <c r="AH2"/>
    </row>
    <row r="3" spans="1:34" ht="26.25">
      <c r="A3" s="105" t="s">
        <v>70</v>
      </c>
      <c r="T3" s="3"/>
    </row>
    <row r="7" spans="1:34">
      <c r="AB7" s="115"/>
    </row>
    <row r="9" spans="1:34" ht="16.5" thickBot="1">
      <c r="S9" s="8"/>
      <c r="T9" s="8"/>
      <c r="AA9" s="8"/>
      <c r="AB9" s="8"/>
    </row>
    <row r="10" spans="1:34" ht="20.25">
      <c r="A10" s="116"/>
      <c r="B10" s="117"/>
      <c r="C10" s="117"/>
      <c r="D10" s="118" t="s">
        <v>7</v>
      </c>
      <c r="E10" s="117"/>
      <c r="F10" s="117"/>
      <c r="G10" s="119"/>
      <c r="J10" s="136"/>
      <c r="K10" s="117"/>
      <c r="L10" s="117"/>
      <c r="M10" s="137" t="s">
        <v>27</v>
      </c>
      <c r="N10" s="117"/>
      <c r="O10" s="117"/>
      <c r="P10" s="119"/>
      <c r="S10" s="136"/>
      <c r="T10" s="117"/>
      <c r="U10" s="117"/>
      <c r="V10" s="137" t="s">
        <v>68</v>
      </c>
      <c r="W10" s="117"/>
      <c r="X10" s="117"/>
      <c r="Y10" s="119"/>
      <c r="AA10" s="148" t="s">
        <v>69</v>
      </c>
      <c r="AB10" s="117"/>
      <c r="AC10" s="117"/>
      <c r="AD10" s="117"/>
      <c r="AE10" s="117"/>
      <c r="AF10" s="117"/>
      <c r="AG10" s="119"/>
    </row>
    <row r="11" spans="1:34">
      <c r="A11" s="120"/>
      <c r="B11" s="121"/>
      <c r="C11" s="121"/>
      <c r="D11" s="121"/>
      <c r="E11" s="121"/>
      <c r="F11" s="121"/>
      <c r="G11" s="122"/>
      <c r="J11" s="138" t="s">
        <v>12</v>
      </c>
      <c r="K11" s="139">
        <v>8.8539999999999992E-12</v>
      </c>
      <c r="L11" s="121"/>
      <c r="M11" s="121"/>
      <c r="N11" s="121"/>
      <c r="O11" s="121"/>
      <c r="P11" s="122"/>
      <c r="S11" s="120"/>
      <c r="T11" s="121"/>
      <c r="U11" s="121"/>
      <c r="V11" s="121"/>
      <c r="W11" s="121"/>
      <c r="X11" s="121"/>
      <c r="Y11" s="122"/>
      <c r="AA11" s="138"/>
      <c r="AB11" s="139"/>
      <c r="AC11" s="121"/>
      <c r="AD11" s="121"/>
      <c r="AE11" s="121"/>
      <c r="AF11" s="121"/>
      <c r="AG11" s="122"/>
    </row>
    <row r="12" spans="1:34">
      <c r="A12" s="120"/>
      <c r="B12" s="121"/>
      <c r="C12" s="121"/>
      <c r="D12" s="121"/>
      <c r="E12" s="121"/>
      <c r="F12" s="121"/>
      <c r="G12" s="122"/>
      <c r="J12" s="138" t="s">
        <v>14</v>
      </c>
      <c r="K12" s="139">
        <v>1.2566370614359173E-6</v>
      </c>
      <c r="L12" s="121"/>
      <c r="M12" s="121"/>
      <c r="N12" s="121"/>
      <c r="O12" s="121"/>
      <c r="P12" s="122"/>
      <c r="S12" s="120"/>
      <c r="T12" s="121"/>
      <c r="U12" s="121"/>
      <c r="V12" s="121"/>
      <c r="W12" s="121"/>
      <c r="X12" s="121"/>
      <c r="Y12" s="122"/>
      <c r="AA12" s="120"/>
      <c r="AB12" s="121"/>
      <c r="AC12" s="121"/>
      <c r="AD12" s="121"/>
      <c r="AE12" s="121"/>
      <c r="AF12" s="121"/>
      <c r="AG12" s="122"/>
    </row>
    <row r="13" spans="1:34">
      <c r="A13" s="123" t="s">
        <v>8</v>
      </c>
      <c r="B13" s="124">
        <v>1.8</v>
      </c>
      <c r="C13" s="124">
        <v>3.5</v>
      </c>
      <c r="D13" s="124">
        <v>7</v>
      </c>
      <c r="E13" s="124">
        <v>14</v>
      </c>
      <c r="F13" s="124">
        <v>21</v>
      </c>
      <c r="G13" s="125">
        <v>28</v>
      </c>
      <c r="J13" s="123" t="s">
        <v>8</v>
      </c>
      <c r="K13" s="124">
        <f t="shared" ref="K13:P13" si="0">B$13</f>
        <v>1.8</v>
      </c>
      <c r="L13" s="124">
        <f t="shared" si="0"/>
        <v>3.5</v>
      </c>
      <c r="M13" s="124">
        <f t="shared" si="0"/>
        <v>7</v>
      </c>
      <c r="N13" s="124">
        <f t="shared" si="0"/>
        <v>14</v>
      </c>
      <c r="O13" s="124">
        <f t="shared" si="0"/>
        <v>21</v>
      </c>
      <c r="P13" s="125">
        <f t="shared" si="0"/>
        <v>28</v>
      </c>
      <c r="S13" s="123" t="s">
        <v>8</v>
      </c>
      <c r="T13" s="124">
        <f t="shared" ref="T13:Y13" si="1">B$13</f>
        <v>1.8</v>
      </c>
      <c r="U13" s="124">
        <f t="shared" si="1"/>
        <v>3.5</v>
      </c>
      <c r="V13" s="124">
        <f t="shared" si="1"/>
        <v>7</v>
      </c>
      <c r="W13" s="124">
        <f t="shared" si="1"/>
        <v>14</v>
      </c>
      <c r="X13" s="124">
        <f t="shared" si="1"/>
        <v>21</v>
      </c>
      <c r="Y13" s="125">
        <f t="shared" si="1"/>
        <v>28</v>
      </c>
      <c r="AA13" s="123" t="s">
        <v>8</v>
      </c>
      <c r="AB13" s="124">
        <f t="shared" ref="AB13:AG13" si="2">B$13</f>
        <v>1.8</v>
      </c>
      <c r="AC13" s="124">
        <f t="shared" si="2"/>
        <v>3.5</v>
      </c>
      <c r="AD13" s="124">
        <f t="shared" si="2"/>
        <v>7</v>
      </c>
      <c r="AE13" s="124">
        <f t="shared" si="2"/>
        <v>14</v>
      </c>
      <c r="AF13" s="124">
        <f t="shared" si="2"/>
        <v>21</v>
      </c>
      <c r="AG13" s="125">
        <f t="shared" si="2"/>
        <v>28</v>
      </c>
    </row>
    <row r="14" spans="1:34">
      <c r="A14" s="120"/>
      <c r="B14" s="121"/>
      <c r="C14" s="121"/>
      <c r="D14" s="121"/>
      <c r="E14" s="121"/>
      <c r="F14" s="121"/>
      <c r="G14" s="122"/>
      <c r="J14" s="138" t="s">
        <v>62</v>
      </c>
      <c r="K14" s="139">
        <v>5.0000000000000001E-3</v>
      </c>
      <c r="L14" s="139">
        <v>5.0000000000000001E-3</v>
      </c>
      <c r="M14" s="139">
        <v>5.0000000000000001E-3</v>
      </c>
      <c r="N14" s="139">
        <v>5.0000000000000001E-3</v>
      </c>
      <c r="O14" s="139">
        <v>5.0000000000000001E-3</v>
      </c>
      <c r="P14" s="140">
        <v>5.0000000000000001E-3</v>
      </c>
      <c r="S14" s="138" t="s">
        <v>62</v>
      </c>
      <c r="T14" s="139">
        <f t="shared" ref="T14:Y14" si="3">K$14</f>
        <v>5.0000000000000001E-3</v>
      </c>
      <c r="U14" s="139">
        <f t="shared" si="3"/>
        <v>5.0000000000000001E-3</v>
      </c>
      <c r="V14" s="139">
        <f t="shared" si="3"/>
        <v>5.0000000000000001E-3</v>
      </c>
      <c r="W14" s="139">
        <f t="shared" si="3"/>
        <v>5.0000000000000001E-3</v>
      </c>
      <c r="X14" s="139">
        <f t="shared" si="3"/>
        <v>5.0000000000000001E-3</v>
      </c>
      <c r="Y14" s="140">
        <f t="shared" si="3"/>
        <v>5.0000000000000001E-3</v>
      </c>
      <c r="AA14" s="138" t="s">
        <v>62</v>
      </c>
      <c r="AB14" s="139">
        <f t="shared" ref="AB14:AG14" si="4">K$14</f>
        <v>5.0000000000000001E-3</v>
      </c>
      <c r="AC14" s="139">
        <f t="shared" si="4"/>
        <v>5.0000000000000001E-3</v>
      </c>
      <c r="AD14" s="139">
        <f t="shared" si="4"/>
        <v>5.0000000000000001E-3</v>
      </c>
      <c r="AE14" s="139">
        <f t="shared" si="4"/>
        <v>5.0000000000000001E-3</v>
      </c>
      <c r="AF14" s="139">
        <f t="shared" si="4"/>
        <v>5.0000000000000001E-3</v>
      </c>
      <c r="AG14" s="140">
        <f t="shared" si="4"/>
        <v>5.0000000000000001E-3</v>
      </c>
    </row>
    <row r="15" spans="1:34">
      <c r="A15" s="120"/>
      <c r="B15" s="121"/>
      <c r="C15" s="121"/>
      <c r="D15" s="121"/>
      <c r="E15" s="121"/>
      <c r="F15" s="121"/>
      <c r="G15" s="122"/>
      <c r="J15" s="141" t="s">
        <v>13</v>
      </c>
      <c r="K15" s="139">
        <v>13</v>
      </c>
      <c r="L15" s="139">
        <v>13</v>
      </c>
      <c r="M15" s="139">
        <v>13</v>
      </c>
      <c r="N15" s="139">
        <v>13</v>
      </c>
      <c r="O15" s="139">
        <v>13</v>
      </c>
      <c r="P15" s="140">
        <v>13</v>
      </c>
      <c r="S15" s="141" t="s">
        <v>13</v>
      </c>
      <c r="T15" s="139">
        <f t="shared" ref="T15:Y15" si="5">K$15</f>
        <v>13</v>
      </c>
      <c r="U15" s="139">
        <f t="shared" si="5"/>
        <v>13</v>
      </c>
      <c r="V15" s="139">
        <f t="shared" si="5"/>
        <v>13</v>
      </c>
      <c r="W15" s="139">
        <f t="shared" si="5"/>
        <v>13</v>
      </c>
      <c r="X15" s="139">
        <f t="shared" si="5"/>
        <v>13</v>
      </c>
      <c r="Y15" s="140">
        <f t="shared" si="5"/>
        <v>13</v>
      </c>
      <c r="AA15" s="141" t="s">
        <v>13</v>
      </c>
      <c r="AB15" s="139">
        <f t="shared" ref="AB15:AG15" si="6">K$15</f>
        <v>13</v>
      </c>
      <c r="AC15" s="139">
        <f t="shared" si="6"/>
        <v>13</v>
      </c>
      <c r="AD15" s="139">
        <f t="shared" si="6"/>
        <v>13</v>
      </c>
      <c r="AE15" s="139">
        <f t="shared" si="6"/>
        <v>13</v>
      </c>
      <c r="AF15" s="139">
        <f t="shared" si="6"/>
        <v>13</v>
      </c>
      <c r="AG15" s="140">
        <f t="shared" si="6"/>
        <v>13</v>
      </c>
    </row>
    <row r="16" spans="1:34">
      <c r="A16" s="120"/>
      <c r="B16" s="121"/>
      <c r="C16" s="121"/>
      <c r="D16" s="121"/>
      <c r="E16" s="121"/>
      <c r="F16" s="121"/>
      <c r="G16" s="122"/>
      <c r="J16" s="130" t="s">
        <v>15</v>
      </c>
      <c r="K16" s="131">
        <f t="shared" ref="K16:P16" si="7">K$15*(SQRT(2)/(2*PI()*K$13*1000000*SQRT($K$12*$K$11*K$14)))*(1/(SQRT(SQRT(1+(K$15/(2*PI()*K$13*1000000*$K$11*K$14))^2)-1)))*(1/(2*K$14^2))*(1/(1+(K$15/(2*PI()*K$13*1000000*$K$11*K$14))^2))</f>
        <v>4.012570219099627E-11</v>
      </c>
      <c r="L16" s="131">
        <f t="shared" si="7"/>
        <v>1.0879676004292694E-10</v>
      </c>
      <c r="M16" s="131">
        <f t="shared" si="7"/>
        <v>3.0772371871236757E-10</v>
      </c>
      <c r="N16" s="131">
        <f t="shared" si="7"/>
        <v>8.703741781146253E-10</v>
      </c>
      <c r="O16" s="131">
        <f t="shared" si="7"/>
        <v>1.5989795860010444E-9</v>
      </c>
      <c r="P16" s="132">
        <f t="shared" si="7"/>
        <v>2.4617903027760633E-9</v>
      </c>
      <c r="S16" s="123" t="s">
        <v>16</v>
      </c>
      <c r="T16" s="146">
        <f t="shared" ref="T16:Y16" si="8">300/T$13</f>
        <v>166.66666666666666</v>
      </c>
      <c r="U16" s="146">
        <f t="shared" si="8"/>
        <v>85.714285714285708</v>
      </c>
      <c r="V16" s="146">
        <f t="shared" si="8"/>
        <v>42.857142857142854</v>
      </c>
      <c r="W16" s="146">
        <f t="shared" si="8"/>
        <v>21.428571428571427</v>
      </c>
      <c r="X16" s="146">
        <f t="shared" si="8"/>
        <v>14.285714285714286</v>
      </c>
      <c r="Y16" s="147">
        <f t="shared" si="8"/>
        <v>10.714285714285714</v>
      </c>
      <c r="AA16" s="123" t="s">
        <v>16</v>
      </c>
      <c r="AB16" s="146">
        <f t="shared" ref="AB16:AG16" si="9">T$16</f>
        <v>166.66666666666666</v>
      </c>
      <c r="AC16" s="146">
        <f t="shared" si="9"/>
        <v>85.714285714285708</v>
      </c>
      <c r="AD16" s="146">
        <f t="shared" si="9"/>
        <v>42.857142857142854</v>
      </c>
      <c r="AE16" s="146">
        <f t="shared" si="9"/>
        <v>21.428571428571427</v>
      </c>
      <c r="AF16" s="146">
        <f t="shared" si="9"/>
        <v>14.285714285714286</v>
      </c>
      <c r="AG16" s="147">
        <f t="shared" si="9"/>
        <v>10.714285714285714</v>
      </c>
    </row>
    <row r="17" spans="1:35">
      <c r="A17" s="123" t="s">
        <v>0</v>
      </c>
      <c r="B17" s="124">
        <v>6.45</v>
      </c>
      <c r="C17" s="124">
        <v>6.45</v>
      </c>
      <c r="D17" s="124">
        <v>6.45</v>
      </c>
      <c r="E17" s="124">
        <v>6.45</v>
      </c>
      <c r="F17" s="124">
        <v>6.45</v>
      </c>
      <c r="G17" s="125">
        <v>6.45</v>
      </c>
      <c r="J17" s="123" t="s">
        <v>0</v>
      </c>
      <c r="K17" s="124">
        <f t="shared" ref="K17:P17" si="10">B$17</f>
        <v>6.45</v>
      </c>
      <c r="L17" s="124">
        <f t="shared" si="10"/>
        <v>6.45</v>
      </c>
      <c r="M17" s="124">
        <f t="shared" si="10"/>
        <v>6.45</v>
      </c>
      <c r="N17" s="124">
        <f t="shared" si="10"/>
        <v>6.45</v>
      </c>
      <c r="O17" s="124">
        <f t="shared" si="10"/>
        <v>6.45</v>
      </c>
      <c r="P17" s="125">
        <f t="shared" si="10"/>
        <v>6.45</v>
      </c>
      <c r="S17" s="123" t="s">
        <v>0</v>
      </c>
      <c r="T17" s="124">
        <f t="shared" ref="T17:Y17" si="11">B$17</f>
        <v>6.45</v>
      </c>
      <c r="U17" s="124">
        <f t="shared" si="11"/>
        <v>6.45</v>
      </c>
      <c r="V17" s="124">
        <f t="shared" si="11"/>
        <v>6.45</v>
      </c>
      <c r="W17" s="124">
        <f t="shared" si="11"/>
        <v>6.45</v>
      </c>
      <c r="X17" s="124">
        <f t="shared" si="11"/>
        <v>6.45</v>
      </c>
      <c r="Y17" s="125">
        <f t="shared" si="11"/>
        <v>6.45</v>
      </c>
      <c r="AA17" s="123" t="s">
        <v>0</v>
      </c>
      <c r="AB17" s="124">
        <f t="shared" ref="AB17:AG17" si="12">B$17</f>
        <v>6.45</v>
      </c>
      <c r="AC17" s="124">
        <f t="shared" si="12"/>
        <v>6.45</v>
      </c>
      <c r="AD17" s="124">
        <f t="shared" si="12"/>
        <v>6.45</v>
      </c>
      <c r="AE17" s="124">
        <f t="shared" si="12"/>
        <v>6.45</v>
      </c>
      <c r="AF17" s="124">
        <f t="shared" si="12"/>
        <v>6.45</v>
      </c>
      <c r="AG17" s="125">
        <f t="shared" si="12"/>
        <v>6.45</v>
      </c>
    </row>
    <row r="18" spans="1:35" ht="16.5" thickBot="1">
      <c r="A18" s="126" t="s">
        <v>9</v>
      </c>
      <c r="B18" s="127">
        <v>0.25</v>
      </c>
      <c r="C18" s="127">
        <v>0.25</v>
      </c>
      <c r="D18" s="127">
        <v>0.25</v>
      </c>
      <c r="E18" s="127">
        <v>0.25</v>
      </c>
      <c r="F18" s="127">
        <v>0.25</v>
      </c>
      <c r="G18" s="128">
        <v>0.25</v>
      </c>
      <c r="J18" s="126" t="s">
        <v>9</v>
      </c>
      <c r="K18" s="127">
        <f t="shared" ref="K18:P18" si="13">B$18</f>
        <v>0.25</v>
      </c>
      <c r="L18" s="127">
        <f t="shared" si="13"/>
        <v>0.25</v>
      </c>
      <c r="M18" s="127">
        <f t="shared" si="13"/>
        <v>0.25</v>
      </c>
      <c r="N18" s="127">
        <f t="shared" si="13"/>
        <v>0.25</v>
      </c>
      <c r="O18" s="127">
        <f t="shared" si="13"/>
        <v>0.25</v>
      </c>
      <c r="P18" s="128">
        <f t="shared" si="13"/>
        <v>0.25</v>
      </c>
      <c r="S18" s="126" t="s">
        <v>65</v>
      </c>
      <c r="T18" s="127">
        <f t="shared" ref="T18:Y18" si="14">B$18</f>
        <v>0.25</v>
      </c>
      <c r="U18" s="127">
        <f t="shared" si="14"/>
        <v>0.25</v>
      </c>
      <c r="V18" s="127">
        <f t="shared" si="14"/>
        <v>0.25</v>
      </c>
      <c r="W18" s="127">
        <f t="shared" si="14"/>
        <v>0.25</v>
      </c>
      <c r="X18" s="127">
        <f t="shared" si="14"/>
        <v>0.25</v>
      </c>
      <c r="Y18" s="128">
        <f t="shared" si="14"/>
        <v>0.25</v>
      </c>
      <c r="AA18" s="126" t="s">
        <v>9</v>
      </c>
      <c r="AB18" s="127">
        <f t="shared" ref="AB18:AG18" si="15">B$18</f>
        <v>0.25</v>
      </c>
      <c r="AC18" s="127">
        <f t="shared" si="15"/>
        <v>0.25</v>
      </c>
      <c r="AD18" s="127">
        <f t="shared" si="15"/>
        <v>0.25</v>
      </c>
      <c r="AE18" s="127">
        <f t="shared" si="15"/>
        <v>0.25</v>
      </c>
      <c r="AF18" s="127">
        <f t="shared" si="15"/>
        <v>0.25</v>
      </c>
      <c r="AG18" s="128">
        <f t="shared" si="15"/>
        <v>0.25</v>
      </c>
    </row>
    <row r="19" spans="1:35">
      <c r="A19" s="129" t="s">
        <v>52</v>
      </c>
      <c r="B19" s="49" t="s">
        <v>63</v>
      </c>
      <c r="C19" s="49" t="s">
        <v>63</v>
      </c>
      <c r="D19" s="49" t="s">
        <v>63</v>
      </c>
      <c r="E19" s="49" t="s">
        <v>63</v>
      </c>
      <c r="F19" s="49" t="s">
        <v>63</v>
      </c>
      <c r="G19" s="50" t="s">
        <v>63</v>
      </c>
      <c r="J19" s="129" t="s">
        <v>52</v>
      </c>
      <c r="K19" s="49" t="s">
        <v>64</v>
      </c>
      <c r="L19" s="49" t="s">
        <v>64</v>
      </c>
      <c r="M19" s="49" t="s">
        <v>64</v>
      </c>
      <c r="N19" s="49" t="s">
        <v>64</v>
      </c>
      <c r="O19" s="49" t="s">
        <v>64</v>
      </c>
      <c r="P19" s="50" t="s">
        <v>64</v>
      </c>
      <c r="S19" s="129" t="s">
        <v>52</v>
      </c>
      <c r="T19" s="49" t="s">
        <v>67</v>
      </c>
      <c r="U19" s="49" t="s">
        <v>67</v>
      </c>
      <c r="V19" s="49" t="s">
        <v>67</v>
      </c>
      <c r="W19" s="49" t="s">
        <v>67</v>
      </c>
      <c r="X19" s="49" t="s">
        <v>67</v>
      </c>
      <c r="Y19" s="49" t="s">
        <v>67</v>
      </c>
      <c r="AA19" s="129" t="s">
        <v>52</v>
      </c>
      <c r="AB19" s="49" t="s">
        <v>66</v>
      </c>
      <c r="AC19" s="49" t="s">
        <v>66</v>
      </c>
      <c r="AD19" s="49" t="s">
        <v>66</v>
      </c>
      <c r="AE19" s="49" t="s">
        <v>66</v>
      </c>
      <c r="AF19" s="49" t="s">
        <v>66</v>
      </c>
      <c r="AG19" s="50" t="s">
        <v>66</v>
      </c>
    </row>
    <row r="20" spans="1:35">
      <c r="A20" s="130">
        <v>0.01</v>
      </c>
      <c r="B20" s="131">
        <f t="shared" ref="B20:G29" si="16">B$17*(0.2*B$13/SIN(2*PI()*B$18))*SQRT(((COS(2*PI()*B$18)*SIN(2*PI()*$A20)/$A20)-(SIN(2*PI()*SQRT($A20^2+B$18^2))/SQRT($A20^2+B$18^2)))^2+(COS(2*PI()*B$18)*COS(2*PI()*$A20)/$A20-COS(2*PI()*SQRT($A20^2+B$18^2))/SQRT($A20^2+B$18^2))^2)</f>
        <v>9.2805785046079805</v>
      </c>
      <c r="C20" s="131">
        <f t="shared" si="16"/>
        <v>18.045569314515514</v>
      </c>
      <c r="D20" s="131">
        <f t="shared" si="16"/>
        <v>36.091138629031029</v>
      </c>
      <c r="E20" s="131">
        <f t="shared" si="16"/>
        <v>72.182277258062058</v>
      </c>
      <c r="F20" s="131">
        <f t="shared" si="16"/>
        <v>108.27341588709308</v>
      </c>
      <c r="G20" s="132">
        <f t="shared" si="16"/>
        <v>144.36455451612412</v>
      </c>
      <c r="J20" s="130">
        <v>0.01</v>
      </c>
      <c r="K20" s="142">
        <f t="shared" ref="K20:K51" si="17">K$16*B20^2</f>
        <v>3.4559921164849767E-9</v>
      </c>
      <c r="L20" s="142">
        <f t="shared" ref="L20:L51" si="18">L$16*C20^2</f>
        <v>3.5428856753132185E-8</v>
      </c>
      <c r="M20" s="142">
        <f t="shared" ref="M20:M51" si="19">M$16*D20^2</f>
        <v>4.0083177276602689E-7</v>
      </c>
      <c r="N20" s="142">
        <f t="shared" ref="N20:N51" si="20">N$16*E20^2</f>
        <v>4.5348941738164105E-6</v>
      </c>
      <c r="O20" s="142">
        <f t="shared" ref="O20:O51" si="21">O$16*F20^2</f>
        <v>1.8745049691970808E-5</v>
      </c>
      <c r="P20" s="143">
        <f t="shared" ref="P20:P51" si="22">P$16*G20^2</f>
        <v>5.1306478440800669E-5</v>
      </c>
      <c r="Q20" s="5"/>
      <c r="S20" s="130">
        <v>0.01</v>
      </c>
      <c r="T20" s="142">
        <f>K20*0.01*2*PI()*$S20*T$16^2</f>
        <v>6.0318441355630247E-8</v>
      </c>
      <c r="U20" s="142">
        <f>L20*0.01*2*PI()*$S20*U$16^2</f>
        <v>1.6354731835208599E-7</v>
      </c>
      <c r="V20" s="142">
        <f>M20*0.01*2*PI()*$S20*V$16^2</f>
        <v>4.6258168872751468E-7</v>
      </c>
      <c r="W20" s="142">
        <f t="shared" ref="W20:W51" si="23">N20*0.01*2*PI()*$S20*$T$16^2</f>
        <v>7.9148834562604389E-5</v>
      </c>
      <c r="X20" s="142">
        <f t="shared" ref="X20:X51" si="24">O20*0.01*2*PI()*$S20*$T$16^2</f>
        <v>3.2716283557483945E-4</v>
      </c>
      <c r="Y20" s="143">
        <f t="shared" ref="Y20:Y51" si="25">P20*0.01*2*PI()*$S20*$T$16^2</f>
        <v>8.9546697639545823E-4</v>
      </c>
      <c r="Z20" s="5"/>
      <c r="AA20" s="130">
        <v>0.01</v>
      </c>
      <c r="AB20" s="142">
        <f t="shared" ref="AB20:AG20" si="26">T20</f>
        <v>6.0318441355630247E-8</v>
      </c>
      <c r="AC20" s="142">
        <f t="shared" si="26"/>
        <v>1.6354731835208599E-7</v>
      </c>
      <c r="AD20" s="142">
        <f t="shared" si="26"/>
        <v>4.6258168872751468E-7</v>
      </c>
      <c r="AE20" s="142">
        <f t="shared" si="26"/>
        <v>7.9148834562604389E-5</v>
      </c>
      <c r="AF20" s="142">
        <f t="shared" si="26"/>
        <v>3.2716283557483945E-4</v>
      </c>
      <c r="AG20" s="143">
        <f t="shared" si="26"/>
        <v>8.9546697639545823E-4</v>
      </c>
      <c r="AI20" s="5"/>
    </row>
    <row r="21" spans="1:35">
      <c r="A21" s="130">
        <v>0.02</v>
      </c>
      <c r="B21" s="131">
        <f t="shared" si="16"/>
        <v>9.2584203070435311</v>
      </c>
      <c r="C21" s="131">
        <f t="shared" si="16"/>
        <v>18.00248393036242</v>
      </c>
      <c r="D21" s="131">
        <f t="shared" si="16"/>
        <v>36.00496786072484</v>
      </c>
      <c r="E21" s="131">
        <f t="shared" si="16"/>
        <v>72.009935721449679</v>
      </c>
      <c r="F21" s="131">
        <f t="shared" si="16"/>
        <v>108.01490358217451</v>
      </c>
      <c r="G21" s="132">
        <f t="shared" si="16"/>
        <v>144.01987144289936</v>
      </c>
      <c r="J21" s="130">
        <v>0.02</v>
      </c>
      <c r="K21" s="142">
        <f t="shared" si="17"/>
        <v>3.439508847248961E-9</v>
      </c>
      <c r="L21" s="142">
        <f t="shared" si="18"/>
        <v>3.5259879693896283E-8</v>
      </c>
      <c r="M21" s="142">
        <f t="shared" si="19"/>
        <v>3.9892001550323215E-7</v>
      </c>
      <c r="N21" s="142">
        <f t="shared" si="20"/>
        <v>4.5132651078045706E-6</v>
      </c>
      <c r="O21" s="142">
        <f t="shared" si="21"/>
        <v>1.8655645639385901E-5</v>
      </c>
      <c r="P21" s="143">
        <f t="shared" si="22"/>
        <v>5.1061773456186398E-5</v>
      </c>
      <c r="Q21" s="9"/>
      <c r="S21" s="130">
        <v>0.02</v>
      </c>
      <c r="T21" s="142">
        <f t="shared" ref="T21:T52" si="27">K21*0.01*2*PI()*$S21*$T$16^2</f>
        <v>1.2006150807193813E-7</v>
      </c>
      <c r="U21" s="142">
        <f t="shared" ref="U21:U52" si="28">L21*0.01*2*PI()*$S21*$T$16^2</f>
        <v>1.2308019890311609E-6</v>
      </c>
      <c r="V21" s="142">
        <f t="shared" ref="V21:V52" si="29">M21*0.01*2*PI()*$S21*$T$16^2</f>
        <v>1.3924935445276449E-5</v>
      </c>
      <c r="W21" s="142">
        <f t="shared" si="23"/>
        <v>1.5754267229313315E-4</v>
      </c>
      <c r="X21" s="142">
        <f t="shared" si="24"/>
        <v>6.5120488098521334E-4</v>
      </c>
      <c r="Y21" s="143">
        <f t="shared" si="25"/>
        <v>1.7823921374357939E-3</v>
      </c>
      <c r="Z21" s="9"/>
      <c r="AA21" s="130">
        <v>0.02</v>
      </c>
      <c r="AB21" s="142">
        <f>SUM(T$20:T21)</f>
        <v>1.8037994942756837E-7</v>
      </c>
      <c r="AC21" s="142">
        <f>SUM(U$20:U21)</f>
        <v>1.394349307383247E-6</v>
      </c>
      <c r="AD21" s="142">
        <f>SUM(V$20:V21)</f>
        <v>1.4387517134003964E-5</v>
      </c>
      <c r="AE21" s="142">
        <f>SUM(W$20:W21)</f>
        <v>2.3669150685573753E-4</v>
      </c>
      <c r="AF21" s="142">
        <f t="shared" ref="AF21:AF52" si="30">X21</f>
        <v>6.5120488098521334E-4</v>
      </c>
      <c r="AG21" s="143">
        <f t="shared" ref="AG21:AG52" si="31">Y21</f>
        <v>1.7823921374357939E-3</v>
      </c>
      <c r="AI21" s="9"/>
    </row>
    <row r="22" spans="1:35">
      <c r="A22" s="130">
        <v>0.03</v>
      </c>
      <c r="B22" s="131">
        <f t="shared" si="16"/>
        <v>9.2218400758665329</v>
      </c>
      <c r="C22" s="131">
        <f t="shared" si="16"/>
        <v>17.931355703073812</v>
      </c>
      <c r="D22" s="131">
        <f t="shared" si="16"/>
        <v>35.862711406147625</v>
      </c>
      <c r="E22" s="131">
        <f t="shared" si="16"/>
        <v>71.72542281229525</v>
      </c>
      <c r="F22" s="131">
        <f t="shared" si="16"/>
        <v>107.58813421844287</v>
      </c>
      <c r="G22" s="132">
        <f t="shared" si="16"/>
        <v>143.4508456245905</v>
      </c>
      <c r="J22" s="130">
        <v>0.03</v>
      </c>
      <c r="K22" s="142">
        <f t="shared" si="17"/>
        <v>3.4123833831539366E-9</v>
      </c>
      <c r="L22" s="142">
        <f t="shared" si="18"/>
        <v>3.4981804932903399E-8</v>
      </c>
      <c r="M22" s="142">
        <f t="shared" si="19"/>
        <v>3.957739585986324E-7</v>
      </c>
      <c r="N22" s="142">
        <f t="shared" si="20"/>
        <v>4.4776715343991708E-6</v>
      </c>
      <c r="O22" s="142">
        <f t="shared" si="21"/>
        <v>1.8508519096488534E-5</v>
      </c>
      <c r="P22" s="143">
        <f t="shared" si="22"/>
        <v>5.0659078081926237E-5</v>
      </c>
      <c r="Q22" s="8"/>
      <c r="S22" s="130">
        <v>0.03</v>
      </c>
      <c r="T22" s="142">
        <f t="shared" si="27"/>
        <v>1.7867197612913816E-7</v>
      </c>
      <c r="U22" s="142">
        <f t="shared" si="28"/>
        <v>1.8316430231086746E-6</v>
      </c>
      <c r="V22" s="142">
        <f t="shared" si="29"/>
        <v>2.0722676013593569E-5</v>
      </c>
      <c r="W22" s="142">
        <f t="shared" si="23"/>
        <v>2.3445033329427616E-4</v>
      </c>
      <c r="X22" s="142">
        <f t="shared" si="24"/>
        <v>9.6910379370591286E-4</v>
      </c>
      <c r="Y22" s="143">
        <f t="shared" si="25"/>
        <v>2.6525031256635196E-3</v>
      </c>
      <c r="Z22" s="8"/>
      <c r="AA22" s="130">
        <v>0.03</v>
      </c>
      <c r="AB22" s="142">
        <f>SUM(T$20:T22)</f>
        <v>3.5905192555670655E-7</v>
      </c>
      <c r="AC22" s="142">
        <f>SUM(U$20:U22)</f>
        <v>3.2259923304919216E-6</v>
      </c>
      <c r="AD22" s="142">
        <f>SUM(V$20:V22)</f>
        <v>3.5110193147597533E-5</v>
      </c>
      <c r="AE22" s="142">
        <f>SUM(W$20:W22)</f>
        <v>4.7114184015001369E-4</v>
      </c>
      <c r="AF22" s="142">
        <f t="shared" si="30"/>
        <v>9.6910379370591286E-4</v>
      </c>
      <c r="AG22" s="143">
        <f t="shared" si="31"/>
        <v>2.6525031256635196E-3</v>
      </c>
      <c r="AI22" s="8"/>
    </row>
    <row r="23" spans="1:35">
      <c r="A23" s="130">
        <v>0.04</v>
      </c>
      <c r="B23" s="131">
        <f t="shared" si="16"/>
        <v>9.1713485892423599</v>
      </c>
      <c r="C23" s="131">
        <f t="shared" si="16"/>
        <v>17.833177812415698</v>
      </c>
      <c r="D23" s="131">
        <f t="shared" si="16"/>
        <v>35.666355624831397</v>
      </c>
      <c r="E23" s="131">
        <f t="shared" si="16"/>
        <v>71.332711249662793</v>
      </c>
      <c r="F23" s="131">
        <f t="shared" si="16"/>
        <v>106.99906687449419</v>
      </c>
      <c r="G23" s="132">
        <f t="shared" si="16"/>
        <v>142.66542249932559</v>
      </c>
      <c r="J23" s="130">
        <v>0.04</v>
      </c>
      <c r="K23" s="142">
        <f t="shared" si="17"/>
        <v>3.3751186660212099E-9</v>
      </c>
      <c r="L23" s="142">
        <f t="shared" si="18"/>
        <v>3.4599788342372475E-8</v>
      </c>
      <c r="M23" s="142">
        <f t="shared" si="19"/>
        <v>3.9145193408975495E-7</v>
      </c>
      <c r="N23" s="142">
        <f t="shared" si="20"/>
        <v>4.4287734053183682E-6</v>
      </c>
      <c r="O23" s="142">
        <f t="shared" si="21"/>
        <v>1.8306397983110342E-5</v>
      </c>
      <c r="P23" s="143">
        <f t="shared" si="22"/>
        <v>5.010585882050114E-5</v>
      </c>
      <c r="Q23" s="8"/>
      <c r="S23" s="130">
        <v>0.04</v>
      </c>
      <c r="T23" s="142">
        <f t="shared" si="27"/>
        <v>2.3562773347035587E-7</v>
      </c>
      <c r="U23" s="142">
        <f t="shared" si="28"/>
        <v>2.4155209082702031E-6</v>
      </c>
      <c r="V23" s="142">
        <f t="shared" si="29"/>
        <v>2.732850045266422E-5</v>
      </c>
      <c r="W23" s="142">
        <f t="shared" si="23"/>
        <v>3.0918671099026745E-4</v>
      </c>
      <c r="X23" s="142">
        <f t="shared" si="24"/>
        <v>1.2780276759428988E-3</v>
      </c>
      <c r="Y23" s="143">
        <f t="shared" si="25"/>
        <v>3.4980488438287488E-3</v>
      </c>
      <c r="Z23" s="8"/>
      <c r="AA23" s="130">
        <v>0.04</v>
      </c>
      <c r="AB23" s="142">
        <f>SUM(T$20:T23)</f>
        <v>5.9467965902706239E-7</v>
      </c>
      <c r="AC23" s="142">
        <f>SUM(U$20:U23)</f>
        <v>5.6415132387621247E-6</v>
      </c>
      <c r="AD23" s="142">
        <f>SUM(V$20:V23)</f>
        <v>6.2438693600261753E-5</v>
      </c>
      <c r="AE23" s="142">
        <f>SUM(W$20:W23)</f>
        <v>7.8032855114028115E-4</v>
      </c>
      <c r="AF23" s="142">
        <f t="shared" si="30"/>
        <v>1.2780276759428988E-3</v>
      </c>
      <c r="AG23" s="143">
        <f t="shared" si="31"/>
        <v>3.4980488438287488E-3</v>
      </c>
      <c r="AI23" s="8"/>
    </row>
    <row r="24" spans="1:35">
      <c r="A24" s="130">
        <v>0.05</v>
      </c>
      <c r="B24" s="131">
        <f t="shared" si="16"/>
        <v>9.1076333158172673</v>
      </c>
      <c r="C24" s="131">
        <f t="shared" si="16"/>
        <v>17.709287002978019</v>
      </c>
      <c r="D24" s="131">
        <f t="shared" si="16"/>
        <v>35.418574005956039</v>
      </c>
      <c r="E24" s="131">
        <f t="shared" si="16"/>
        <v>70.837148011912078</v>
      </c>
      <c r="F24" s="131">
        <f t="shared" si="16"/>
        <v>106.25572201786812</v>
      </c>
      <c r="G24" s="132">
        <f t="shared" si="16"/>
        <v>141.67429602382416</v>
      </c>
      <c r="H24" s="5"/>
      <c r="I24" s="5"/>
      <c r="J24" s="130">
        <v>0.05</v>
      </c>
      <c r="K24" s="142">
        <f t="shared" si="17"/>
        <v>3.328386253722455E-9</v>
      </c>
      <c r="L24" s="142">
        <f t="shared" si="18"/>
        <v>3.4120714349939631E-8</v>
      </c>
      <c r="M24" s="142">
        <f t="shared" si="19"/>
        <v>3.8603183038697382E-7</v>
      </c>
      <c r="N24" s="142">
        <f t="shared" si="20"/>
        <v>4.3674519273985763E-6</v>
      </c>
      <c r="O24" s="142">
        <f t="shared" si="21"/>
        <v>1.8052924780267283E-5</v>
      </c>
      <c r="P24" s="143">
        <f t="shared" si="22"/>
        <v>4.9412085390678829E-5</v>
      </c>
      <c r="Q24" s="7"/>
      <c r="S24" s="130">
        <v>0.05</v>
      </c>
      <c r="T24" s="142">
        <f t="shared" si="27"/>
        <v>2.9045649452788105E-7</v>
      </c>
      <c r="U24" s="142">
        <f t="shared" si="28"/>
        <v>2.9775940426946156E-6</v>
      </c>
      <c r="V24" s="142">
        <f t="shared" si="29"/>
        <v>3.3687632288764943E-5</v>
      </c>
      <c r="W24" s="142">
        <f t="shared" si="23"/>
        <v>3.8113208027838741E-4</v>
      </c>
      <c r="X24" s="142">
        <f t="shared" si="24"/>
        <v>1.5754148851526895E-3</v>
      </c>
      <c r="Y24" s="143">
        <f t="shared" si="25"/>
        <v>4.3120179017196707E-3</v>
      </c>
      <c r="Z24" s="10"/>
      <c r="AA24" s="130">
        <v>0.05</v>
      </c>
      <c r="AB24" s="142">
        <f>SUM(T$20:T24)</f>
        <v>8.8513615355494345E-7</v>
      </c>
      <c r="AC24" s="142">
        <f>SUM(U$20:U24)</f>
        <v>8.6191072814567403E-6</v>
      </c>
      <c r="AD24" s="142">
        <f>SUM(V$20:V24)</f>
        <v>9.6126325889026696E-5</v>
      </c>
      <c r="AE24" s="142">
        <f>SUM(W$20:W24)</f>
        <v>1.1614606314186687E-3</v>
      </c>
      <c r="AF24" s="142">
        <f t="shared" si="30"/>
        <v>1.5754148851526895E-3</v>
      </c>
      <c r="AG24" s="143">
        <f t="shared" si="31"/>
        <v>4.3120179017196707E-3</v>
      </c>
      <c r="AI24" s="10"/>
    </row>
    <row r="25" spans="1:35">
      <c r="A25" s="130">
        <v>0.06</v>
      </c>
      <c r="B25" s="131">
        <f t="shared" si="16"/>
        <v>9.0315332607950474</v>
      </c>
      <c r="C25" s="131">
        <f t="shared" si="16"/>
        <v>17.561314673768145</v>
      </c>
      <c r="D25" s="131">
        <f t="shared" si="16"/>
        <v>35.122629347536289</v>
      </c>
      <c r="E25" s="131">
        <f t="shared" si="16"/>
        <v>70.245258695072579</v>
      </c>
      <c r="F25" s="131">
        <f t="shared" si="16"/>
        <v>105.36788804260888</v>
      </c>
      <c r="G25" s="132">
        <f t="shared" si="16"/>
        <v>140.49051739014516</v>
      </c>
      <c r="H25" s="5"/>
      <c r="J25" s="130">
        <v>0.06</v>
      </c>
      <c r="K25" s="142">
        <f t="shared" si="17"/>
        <v>3.2729970724956065E-9</v>
      </c>
      <c r="L25" s="142">
        <f t="shared" si="18"/>
        <v>3.355289610811006E-8</v>
      </c>
      <c r="M25" s="142">
        <f t="shared" si="19"/>
        <v>3.7960770007796199E-7</v>
      </c>
      <c r="N25" s="142">
        <f t="shared" si="20"/>
        <v>4.2947711842799906E-6</v>
      </c>
      <c r="O25" s="142">
        <f t="shared" si="21"/>
        <v>1.7752497892849822E-5</v>
      </c>
      <c r="P25" s="143">
        <f t="shared" si="22"/>
        <v>4.858979652638612E-5</v>
      </c>
      <c r="Q25" s="5"/>
      <c r="S25" s="130">
        <v>0.06</v>
      </c>
      <c r="T25" s="142">
        <f t="shared" si="27"/>
        <v>3.4274745193910319E-7</v>
      </c>
      <c r="U25" s="142">
        <f t="shared" si="28"/>
        <v>3.5136510639966702E-6</v>
      </c>
      <c r="V25" s="142">
        <f t="shared" si="29"/>
        <v>3.975242539370142E-5</v>
      </c>
      <c r="W25" s="142">
        <f t="shared" si="23"/>
        <v>4.4974738671277174E-4</v>
      </c>
      <c r="X25" s="142">
        <f t="shared" si="24"/>
        <v>1.8590372321015093E-3</v>
      </c>
      <c r="Y25" s="143">
        <f t="shared" si="25"/>
        <v>5.0883115935572484E-3</v>
      </c>
      <c r="Z25" s="5"/>
      <c r="AA25" s="130">
        <v>0.06</v>
      </c>
      <c r="AB25" s="142">
        <f>SUM(T$20:T25)</f>
        <v>1.2278836054940466E-6</v>
      </c>
      <c r="AC25" s="142">
        <f>SUM(U$20:U25)</f>
        <v>1.2132758345453411E-5</v>
      </c>
      <c r="AD25" s="142">
        <f>SUM(V$20:V25)</f>
        <v>1.3587875128272812E-4</v>
      </c>
      <c r="AE25" s="142">
        <f>SUM(W$20:W25)</f>
        <v>1.6112080181314404E-3</v>
      </c>
      <c r="AF25" s="142">
        <f t="shared" si="30"/>
        <v>1.8590372321015093E-3</v>
      </c>
      <c r="AG25" s="143">
        <f t="shared" si="31"/>
        <v>5.0883115935572484E-3</v>
      </c>
      <c r="AI25" s="5"/>
    </row>
    <row r="26" spans="1:35">
      <c r="A26" s="130">
        <v>7.0000000000000007E-2</v>
      </c>
      <c r="B26" s="131">
        <f t="shared" si="16"/>
        <v>8.9440098151053213</v>
      </c>
      <c r="C26" s="131">
        <f t="shared" si="16"/>
        <v>17.391130196038123</v>
      </c>
      <c r="D26" s="131">
        <f t="shared" si="16"/>
        <v>34.782260392076246</v>
      </c>
      <c r="E26" s="131">
        <f t="shared" si="16"/>
        <v>69.564520784152492</v>
      </c>
      <c r="F26" s="131">
        <f t="shared" si="16"/>
        <v>104.34678117622873</v>
      </c>
      <c r="G26" s="132">
        <f t="shared" si="16"/>
        <v>139.12904156830498</v>
      </c>
      <c r="H26" s="5"/>
      <c r="J26" s="130">
        <v>7.0000000000000007E-2</v>
      </c>
      <c r="K26" s="142">
        <f t="shared" si="17"/>
        <v>3.2098680488421308E-9</v>
      </c>
      <c r="L26" s="142">
        <f t="shared" si="18"/>
        <v>3.2905733423532277E-8</v>
      </c>
      <c r="M26" s="142">
        <f t="shared" si="19"/>
        <v>3.722858898390697E-7</v>
      </c>
      <c r="N26" s="142">
        <f t="shared" si="20"/>
        <v>4.2119343513487752E-6</v>
      </c>
      <c r="O26" s="142">
        <f t="shared" si="21"/>
        <v>1.7410090663462507E-5</v>
      </c>
      <c r="P26" s="143">
        <f t="shared" si="22"/>
        <v>4.7652604605254063E-5</v>
      </c>
      <c r="Q26" s="5"/>
      <c r="S26" s="130">
        <v>7.0000000000000007E-2</v>
      </c>
      <c r="T26" s="142">
        <f t="shared" si="27"/>
        <v>3.9215936204802936E-7</v>
      </c>
      <c r="U26" s="142">
        <f t="shared" si="28"/>
        <v>4.0201937371692877E-6</v>
      </c>
      <c r="V26" s="142">
        <f t="shared" si="29"/>
        <v>4.548330175486068E-5</v>
      </c>
      <c r="W26" s="142">
        <f t="shared" si="23"/>
        <v>5.1458485616221448E-4</v>
      </c>
      <c r="X26" s="142">
        <f t="shared" si="24"/>
        <v>2.1270438360370138E-3</v>
      </c>
      <c r="Y26" s="143">
        <f t="shared" si="25"/>
        <v>5.8218639325888734E-3</v>
      </c>
      <c r="Z26" s="5"/>
      <c r="AA26" s="130">
        <v>7.0000000000000007E-2</v>
      </c>
      <c r="AB26" s="142">
        <f>SUM(T$20:T26)</f>
        <v>1.6200429675420759E-6</v>
      </c>
      <c r="AC26" s="142">
        <f>SUM(U$20:U26)</f>
        <v>1.6152952082622699E-5</v>
      </c>
      <c r="AD26" s="142">
        <f>SUM(V$20:V26)</f>
        <v>1.813620530375888E-4</v>
      </c>
      <c r="AE26" s="142">
        <f>SUM(W$20:W26)</f>
        <v>2.1257928742936549E-3</v>
      </c>
      <c r="AF26" s="142">
        <f t="shared" si="30"/>
        <v>2.1270438360370138E-3</v>
      </c>
      <c r="AG26" s="143">
        <f t="shared" si="31"/>
        <v>5.8218639325888734E-3</v>
      </c>
      <c r="AI26" s="5"/>
    </row>
    <row r="27" spans="1:35">
      <c r="A27" s="130">
        <v>0.08</v>
      </c>
      <c r="B27" s="131">
        <f t="shared" si="16"/>
        <v>8.8461154791873238</v>
      </c>
      <c r="C27" s="131">
        <f t="shared" si="16"/>
        <v>17.200780098419795</v>
      </c>
      <c r="D27" s="131">
        <f t="shared" si="16"/>
        <v>34.40156019683959</v>
      </c>
      <c r="E27" s="131">
        <f t="shared" si="16"/>
        <v>68.80312039367918</v>
      </c>
      <c r="F27" s="131">
        <f t="shared" si="16"/>
        <v>103.20468059051876</v>
      </c>
      <c r="G27" s="132">
        <f t="shared" si="16"/>
        <v>137.60624078735836</v>
      </c>
      <c r="J27" s="130">
        <v>0.08</v>
      </c>
      <c r="K27" s="142">
        <f t="shared" si="17"/>
        <v>3.1399870318136367E-9</v>
      </c>
      <c r="L27" s="142">
        <f t="shared" si="18"/>
        <v>3.2189353160320402E-8</v>
      </c>
      <c r="M27" s="142">
        <f t="shared" si="19"/>
        <v>3.6418097206318278E-7</v>
      </c>
      <c r="N27" s="142">
        <f t="shared" si="20"/>
        <v>4.1202376673571467E-6</v>
      </c>
      <c r="O27" s="142">
        <f t="shared" si="21"/>
        <v>1.7031061113459694E-5</v>
      </c>
      <c r="P27" s="143">
        <f t="shared" si="22"/>
        <v>4.6615174896866812E-5</v>
      </c>
      <c r="S27" s="130">
        <v>0.08</v>
      </c>
      <c r="T27" s="142">
        <f t="shared" si="27"/>
        <v>4.3842489740057512E-7</v>
      </c>
      <c r="U27" s="142">
        <f t="shared" si="28"/>
        <v>4.4944815738786644E-6</v>
      </c>
      <c r="V27" s="142">
        <f t="shared" si="29"/>
        <v>5.0849256284928203E-5</v>
      </c>
      <c r="W27" s="142">
        <f t="shared" si="23"/>
        <v>5.7529370608058468E-4</v>
      </c>
      <c r="X27" s="142">
        <f t="shared" si="24"/>
        <v>2.3779847323059451E-3</v>
      </c>
      <c r="Y27" s="143">
        <f t="shared" si="25"/>
        <v>6.5087062667466703E-3</v>
      </c>
      <c r="AA27" s="130">
        <v>0.08</v>
      </c>
      <c r="AB27" s="142">
        <f>SUM(T$20:T27)</f>
        <v>2.0584678649426513E-6</v>
      </c>
      <c r="AC27" s="142">
        <f>SUM(U$20:U27)</f>
        <v>2.0647433656501361E-5</v>
      </c>
      <c r="AD27" s="142">
        <f>SUM(V$20:V27)</f>
        <v>2.32211309322517E-4</v>
      </c>
      <c r="AE27" s="142">
        <f>SUM(W$20:W27)</f>
        <v>2.7010865803742397E-3</v>
      </c>
      <c r="AF27" s="142">
        <f t="shared" si="30"/>
        <v>2.3779847323059451E-3</v>
      </c>
      <c r="AG27" s="143">
        <f t="shared" si="31"/>
        <v>6.5087062667466703E-3</v>
      </c>
    </row>
    <row r="28" spans="1:35">
      <c r="A28" s="130">
        <v>0.09</v>
      </c>
      <c r="B28" s="131">
        <f t="shared" si="16"/>
        <v>8.738962281436736</v>
      </c>
      <c r="C28" s="131">
        <f t="shared" si="16"/>
        <v>16.99242665834921</v>
      </c>
      <c r="D28" s="131">
        <f t="shared" si="16"/>
        <v>33.98485331669842</v>
      </c>
      <c r="E28" s="131">
        <f t="shared" si="16"/>
        <v>67.969706633396839</v>
      </c>
      <c r="F28" s="131">
        <f t="shared" si="16"/>
        <v>101.95455995009524</v>
      </c>
      <c r="G28" s="132">
        <f t="shared" si="16"/>
        <v>135.93941326679368</v>
      </c>
      <c r="H28" s="7"/>
      <c r="J28" s="130">
        <v>0.09</v>
      </c>
      <c r="K28" s="142">
        <f t="shared" si="17"/>
        <v>3.0643782789229409E-9</v>
      </c>
      <c r="L28" s="142">
        <f t="shared" si="18"/>
        <v>3.1414255421332529E-8</v>
      </c>
      <c r="M28" s="142">
        <f t="shared" si="19"/>
        <v>3.5541174185769555E-7</v>
      </c>
      <c r="N28" s="142">
        <f t="shared" si="20"/>
        <v>4.0210251456219197E-6</v>
      </c>
      <c r="O28" s="142">
        <f t="shared" si="21"/>
        <v>1.662096474103928E-5</v>
      </c>
      <c r="P28" s="143">
        <f t="shared" si="22"/>
        <v>4.5492713178387037E-5</v>
      </c>
      <c r="S28" s="130">
        <v>0.09</v>
      </c>
      <c r="T28" s="142">
        <f t="shared" si="27"/>
        <v>4.8135141444422209E-7</v>
      </c>
      <c r="U28" s="142">
        <f t="shared" si="28"/>
        <v>4.9345397024825803E-6</v>
      </c>
      <c r="V28" s="142">
        <f t="shared" si="29"/>
        <v>5.5827945860984404E-5</v>
      </c>
      <c r="W28" s="142">
        <f t="shared" si="23"/>
        <v>6.3162115286928241E-4</v>
      </c>
      <c r="X28" s="142">
        <f t="shared" si="24"/>
        <v>2.6108150363011984E-3</v>
      </c>
      <c r="Y28" s="143">
        <f t="shared" si="25"/>
        <v>7.1459786756544125E-3</v>
      </c>
      <c r="AA28" s="130">
        <v>0.09</v>
      </c>
      <c r="AB28" s="142">
        <f>SUM(T$20:T28)</f>
        <v>2.5398192793868734E-6</v>
      </c>
      <c r="AC28" s="142">
        <f>SUM(U$20:U28)</f>
        <v>2.558197335898394E-5</v>
      </c>
      <c r="AD28" s="142">
        <f>SUM(V$20:V28)</f>
        <v>2.8803925518350142E-4</v>
      </c>
      <c r="AE28" s="142">
        <f>SUM(W$20:W28)</f>
        <v>3.3327077332435222E-3</v>
      </c>
      <c r="AF28" s="142">
        <f t="shared" si="30"/>
        <v>2.6108150363011984E-3</v>
      </c>
      <c r="AG28" s="143">
        <f t="shared" si="31"/>
        <v>7.1459786756544125E-3</v>
      </c>
    </row>
    <row r="29" spans="1:35">
      <c r="A29" s="130">
        <v>0.1</v>
      </c>
      <c r="B29" s="131">
        <f t="shared" si="16"/>
        <v>8.623691504942288</v>
      </c>
      <c r="C29" s="131">
        <f t="shared" si="16"/>
        <v>16.768289037387781</v>
      </c>
      <c r="D29" s="131">
        <f t="shared" si="16"/>
        <v>33.536578074775562</v>
      </c>
      <c r="E29" s="131">
        <f t="shared" si="16"/>
        <v>67.073156149551124</v>
      </c>
      <c r="F29" s="131">
        <f t="shared" si="16"/>
        <v>100.60973422432669</v>
      </c>
      <c r="G29" s="132">
        <f t="shared" si="16"/>
        <v>134.14631229910225</v>
      </c>
      <c r="H29" s="7"/>
      <c r="J29" s="130">
        <v>0.1</v>
      </c>
      <c r="K29" s="142">
        <f t="shared" si="17"/>
        <v>2.9840704343718556E-9</v>
      </c>
      <c r="L29" s="142">
        <f t="shared" si="18"/>
        <v>3.0590985279256206E-8</v>
      </c>
      <c r="M29" s="142">
        <f t="shared" si="19"/>
        <v>3.4609750310556254E-7</v>
      </c>
      <c r="N29" s="142">
        <f t="shared" si="20"/>
        <v>3.9156465555987217E-6</v>
      </c>
      <c r="O29" s="142">
        <f t="shared" si="21"/>
        <v>1.6185380837481005E-5</v>
      </c>
      <c r="P29" s="143">
        <f t="shared" si="22"/>
        <v>4.4300490350263756E-5</v>
      </c>
      <c r="S29" s="130">
        <v>0.1</v>
      </c>
      <c r="T29" s="142">
        <f t="shared" si="27"/>
        <v>5.208185419120624E-7</v>
      </c>
      <c r="U29" s="142">
        <f t="shared" si="28"/>
        <v>5.3391341455213775E-6</v>
      </c>
      <c r="V29" s="142">
        <f t="shared" si="29"/>
        <v>6.0405409621233663E-5</v>
      </c>
      <c r="W29" s="142">
        <f t="shared" si="23"/>
        <v>6.8340924739572885E-4</v>
      </c>
      <c r="X29" s="142">
        <f t="shared" si="24"/>
        <v>2.8248818630324077E-3</v>
      </c>
      <c r="Y29" s="143">
        <f t="shared" si="25"/>
        <v>7.7318941686007848E-3</v>
      </c>
      <c r="AA29" s="130">
        <v>0.1</v>
      </c>
      <c r="AB29" s="142">
        <f>SUM(T$20:T29)</f>
        <v>3.0606378212989356E-6</v>
      </c>
      <c r="AC29" s="142">
        <f>SUM(U$20:U29)</f>
        <v>3.0921107504505316E-5</v>
      </c>
      <c r="AD29" s="142">
        <f>SUM(V$20:V29)</f>
        <v>3.4844466480473508E-4</v>
      </c>
      <c r="AE29" s="142">
        <f>SUM(W$20:W29)</f>
        <v>4.0161169806392514E-3</v>
      </c>
      <c r="AF29" s="142">
        <f t="shared" si="30"/>
        <v>2.8248818630324077E-3</v>
      </c>
      <c r="AG29" s="143">
        <f t="shared" si="31"/>
        <v>7.7318941686007848E-3</v>
      </c>
    </row>
    <row r="30" spans="1:35">
      <c r="A30" s="130">
        <v>0.11</v>
      </c>
      <c r="B30" s="131">
        <f t="shared" ref="B30:G39" si="32">B$17*(0.2*B$13/SIN(2*PI()*B$18))*SQRT(((COS(2*PI()*B$18)*SIN(2*PI()*$A30)/$A30)-(SIN(2*PI()*SQRT($A30^2+B$18^2))/SQRT($A30^2+B$18^2)))^2+(COS(2*PI()*B$18)*COS(2*PI()*$A30)/$A30-COS(2*PI()*SQRT($A30^2+B$18^2))/SQRT($A30^2+B$18^2))^2)</f>
        <v>8.5014460211426481</v>
      </c>
      <c r="C30" s="131">
        <f t="shared" si="32"/>
        <v>16.530589485555147</v>
      </c>
      <c r="D30" s="131">
        <f t="shared" si="32"/>
        <v>33.061178971110294</v>
      </c>
      <c r="E30" s="131">
        <f t="shared" si="32"/>
        <v>66.122357942220589</v>
      </c>
      <c r="F30" s="131">
        <f t="shared" si="32"/>
        <v>99.183536913330883</v>
      </c>
      <c r="G30" s="132">
        <f t="shared" si="32"/>
        <v>132.24471588444118</v>
      </c>
      <c r="H30" s="7"/>
      <c r="J30" s="130">
        <v>0.11</v>
      </c>
      <c r="K30" s="142">
        <f t="shared" si="17"/>
        <v>2.900068451634847E-9</v>
      </c>
      <c r="L30" s="142">
        <f t="shared" si="18"/>
        <v>2.9729844942976884E-8</v>
      </c>
      <c r="M30" s="142">
        <f t="shared" si="19"/>
        <v>3.3635481199937389E-7</v>
      </c>
      <c r="N30" s="142">
        <f t="shared" si="20"/>
        <v>3.8054205801730214E-6</v>
      </c>
      <c r="O30" s="142">
        <f t="shared" si="21"/>
        <v>1.5729760197283823E-5</v>
      </c>
      <c r="P30" s="143">
        <f t="shared" si="22"/>
        <v>4.3053425608500316E-5</v>
      </c>
      <c r="S30" s="130">
        <v>0.11</v>
      </c>
      <c r="T30" s="142">
        <f t="shared" si="27"/>
        <v>5.5677317315666202E-7</v>
      </c>
      <c r="U30" s="142">
        <f t="shared" si="28"/>
        <v>5.7077204839856561E-6</v>
      </c>
      <c r="V30" s="142">
        <f t="shared" si="29"/>
        <v>6.457548816747164E-5</v>
      </c>
      <c r="W30" s="142">
        <f t="shared" si="23"/>
        <v>7.3058830401889275E-4</v>
      </c>
      <c r="X30" s="142">
        <f t="shared" si="24"/>
        <v>3.0198971659093103E-3</v>
      </c>
      <c r="Y30" s="143">
        <f t="shared" si="25"/>
        <v>8.2656643424385088E-3</v>
      </c>
      <c r="AA30" s="130">
        <v>0.11</v>
      </c>
      <c r="AB30" s="142">
        <f>SUM(T$20:T30)</f>
        <v>3.6174109944555976E-6</v>
      </c>
      <c r="AC30" s="142">
        <f>SUM(U$20:U30)</f>
        <v>3.6628827988490971E-5</v>
      </c>
      <c r="AD30" s="142">
        <f>SUM(V$20:V30)</f>
        <v>4.1302015297220673E-4</v>
      </c>
      <c r="AE30" s="142">
        <f>SUM(W$20:W30)</f>
        <v>4.7467052846581438E-3</v>
      </c>
      <c r="AF30" s="142">
        <f t="shared" si="30"/>
        <v>3.0198971659093103E-3</v>
      </c>
      <c r="AG30" s="143">
        <f t="shared" si="31"/>
        <v>8.2656643424385088E-3</v>
      </c>
    </row>
    <row r="31" spans="1:35">
      <c r="A31" s="130">
        <v>0.12</v>
      </c>
      <c r="B31" s="131">
        <f t="shared" si="32"/>
        <v>8.3733461577653276</v>
      </c>
      <c r="C31" s="131">
        <f t="shared" si="32"/>
        <v>16.281506417877026</v>
      </c>
      <c r="D31" s="131">
        <f t="shared" si="32"/>
        <v>32.563012835754051</v>
      </c>
      <c r="E31" s="131">
        <f t="shared" si="32"/>
        <v>65.126025671508103</v>
      </c>
      <c r="F31" s="131">
        <f t="shared" si="32"/>
        <v>97.68903850726214</v>
      </c>
      <c r="G31" s="132">
        <f t="shared" si="32"/>
        <v>130.25205134301621</v>
      </c>
      <c r="H31" s="7"/>
      <c r="J31" s="130">
        <v>0.12</v>
      </c>
      <c r="K31" s="142">
        <f t="shared" si="17"/>
        <v>2.8133303835105288E-9</v>
      </c>
      <c r="L31" s="142">
        <f t="shared" si="18"/>
        <v>2.8840655822445734E-8</v>
      </c>
      <c r="M31" s="142">
        <f t="shared" si="19"/>
        <v>3.2629478511252678E-7</v>
      </c>
      <c r="N31" s="142">
        <f t="shared" si="20"/>
        <v>3.6916043599597868E-6</v>
      </c>
      <c r="O31" s="142">
        <f t="shared" si="21"/>
        <v>1.5259299229094581E-5</v>
      </c>
      <c r="P31" s="143">
        <f t="shared" si="22"/>
        <v>4.1765741877686939E-5</v>
      </c>
      <c r="S31" s="130">
        <v>0.12</v>
      </c>
      <c r="T31" s="142">
        <f t="shared" si="27"/>
        <v>5.8922253766384208E-7</v>
      </c>
      <c r="U31" s="142">
        <f t="shared" si="28"/>
        <v>6.0403728304338136E-6</v>
      </c>
      <c r="V31" s="142">
        <f t="shared" si="29"/>
        <v>6.8339019987611607E-5</v>
      </c>
      <c r="W31" s="142">
        <f t="shared" si="23"/>
        <v>7.7316780914731432E-4</v>
      </c>
      <c r="X31" s="142">
        <f t="shared" si="24"/>
        <v>3.1959001571367942E-3</v>
      </c>
      <c r="Y31" s="143">
        <f t="shared" si="25"/>
        <v>8.7473965236445888E-3</v>
      </c>
      <c r="AA31" s="130">
        <v>0.12</v>
      </c>
      <c r="AB31" s="142">
        <f>SUM(T$20:T31)</f>
        <v>4.2066335321194399E-6</v>
      </c>
      <c r="AC31" s="142">
        <f>SUM(U$20:U31)</f>
        <v>4.2669200818924784E-5</v>
      </c>
      <c r="AD31" s="142">
        <f>SUM(V$20:V31)</f>
        <v>4.8135917295981834E-4</v>
      </c>
      <c r="AE31" s="142">
        <f>SUM(W$20:W31)</f>
        <v>5.519873093805458E-3</v>
      </c>
      <c r="AF31" s="142">
        <f t="shared" si="30"/>
        <v>3.1959001571367942E-3</v>
      </c>
      <c r="AG31" s="143">
        <f t="shared" si="31"/>
        <v>8.7473965236445888E-3</v>
      </c>
    </row>
    <row r="32" spans="1:35">
      <c r="A32" s="130">
        <v>0.13</v>
      </c>
      <c r="B32" s="131">
        <f t="shared" si="32"/>
        <v>8.2404696498669185</v>
      </c>
      <c r="C32" s="131">
        <f t="shared" si="32"/>
        <v>16.023135430296787</v>
      </c>
      <c r="D32" s="131">
        <f t="shared" si="32"/>
        <v>32.046270860593573</v>
      </c>
      <c r="E32" s="131">
        <f t="shared" si="32"/>
        <v>64.092541721187146</v>
      </c>
      <c r="F32" s="131">
        <f t="shared" si="32"/>
        <v>96.138812581780712</v>
      </c>
      <c r="G32" s="132">
        <f t="shared" si="32"/>
        <v>128.18508344237429</v>
      </c>
      <c r="H32" s="7"/>
      <c r="J32" s="130">
        <v>0.13</v>
      </c>
      <c r="K32" s="142">
        <f t="shared" si="17"/>
        <v>2.7247494520397918E-9</v>
      </c>
      <c r="L32" s="142">
        <f t="shared" si="18"/>
        <v>2.7932574719723865E-8</v>
      </c>
      <c r="M32" s="142">
        <f t="shared" si="19"/>
        <v>3.1602101983820261E-7</v>
      </c>
      <c r="N32" s="142">
        <f t="shared" si="20"/>
        <v>3.5753699657545004E-6</v>
      </c>
      <c r="O32" s="142">
        <f t="shared" si="21"/>
        <v>1.4778842704249027E-5</v>
      </c>
      <c r="P32" s="143">
        <f t="shared" si="22"/>
        <v>4.0450699627130007E-5</v>
      </c>
      <c r="S32" s="130">
        <v>0.13</v>
      </c>
      <c r="T32" s="142">
        <f t="shared" si="27"/>
        <v>6.1822603999007392E-7</v>
      </c>
      <c r="U32" s="142">
        <f t="shared" si="28"/>
        <v>6.3377001664406777E-6</v>
      </c>
      <c r="V32" s="142">
        <f t="shared" si="29"/>
        <v>7.1702894921930383E-5</v>
      </c>
      <c r="W32" s="142">
        <f t="shared" si="23"/>
        <v>8.1122571243132818E-4</v>
      </c>
      <c r="X32" s="142">
        <f t="shared" si="24"/>
        <v>3.3532130427053448E-3</v>
      </c>
      <c r="Y32" s="143">
        <f t="shared" si="25"/>
        <v>9.1779726119725936E-3</v>
      </c>
      <c r="AA32" s="130">
        <v>0.13</v>
      </c>
      <c r="AB32" s="142">
        <f>SUM(T$20:T32)</f>
        <v>4.8248595721095134E-6</v>
      </c>
      <c r="AC32" s="142">
        <f>SUM(U$20:U32)</f>
        <v>4.9006900985365462E-5</v>
      </c>
      <c r="AD32" s="142">
        <f>SUM(V$20:V32)</f>
        <v>5.5306206788174872E-4</v>
      </c>
      <c r="AE32" s="142">
        <f>SUM(W$20:W32)</f>
        <v>6.3310988062367859E-3</v>
      </c>
      <c r="AF32" s="142">
        <f t="shared" si="30"/>
        <v>3.3532130427053448E-3</v>
      </c>
      <c r="AG32" s="143">
        <f t="shared" si="31"/>
        <v>9.1779726119725936E-3</v>
      </c>
    </row>
    <row r="33" spans="1:33">
      <c r="A33" s="130">
        <v>0.14000000000000001</v>
      </c>
      <c r="B33" s="131">
        <f t="shared" si="32"/>
        <v>8.1038358761409999</v>
      </c>
      <c r="C33" s="131">
        <f t="shared" si="32"/>
        <v>15.757458648051943</v>
      </c>
      <c r="D33" s="131">
        <f t="shared" si="32"/>
        <v>31.514917296103885</v>
      </c>
      <c r="E33" s="131">
        <f t="shared" si="32"/>
        <v>63.02983459220777</v>
      </c>
      <c r="F33" s="131">
        <f t="shared" si="32"/>
        <v>94.544751888311652</v>
      </c>
      <c r="G33" s="132">
        <f t="shared" si="32"/>
        <v>126.05966918441554</v>
      </c>
      <c r="H33" s="7"/>
      <c r="J33" s="130">
        <v>0.14000000000000001</v>
      </c>
      <c r="K33" s="142">
        <f t="shared" si="17"/>
        <v>2.6351413701822111E-9</v>
      </c>
      <c r="L33" s="142">
        <f t="shared" si="18"/>
        <v>2.7013963858052069E-8</v>
      </c>
      <c r="M33" s="142">
        <f t="shared" si="19"/>
        <v>3.0562812393609363E-7</v>
      </c>
      <c r="N33" s="142">
        <f t="shared" si="20"/>
        <v>3.457787762252221E-6</v>
      </c>
      <c r="O33" s="142">
        <f t="shared" si="21"/>
        <v>1.4292814990467389E-5</v>
      </c>
      <c r="P33" s="143">
        <f t="shared" si="22"/>
        <v>3.9120408652790777E-5</v>
      </c>
      <c r="S33" s="130">
        <v>0.14000000000000001</v>
      </c>
      <c r="T33" s="142">
        <f t="shared" si="27"/>
        <v>6.4388650431272028E-7</v>
      </c>
      <c r="U33" s="142">
        <f t="shared" si="28"/>
        <v>6.6007565867286222E-6</v>
      </c>
      <c r="V33" s="142">
        <f t="shared" si="29"/>
        <v>7.4679038691293748E-5</v>
      </c>
      <c r="W33" s="142">
        <f t="shared" si="23"/>
        <v>8.4489693801055403E-4</v>
      </c>
      <c r="X33" s="142">
        <f t="shared" si="24"/>
        <v>3.4923935334688098E-3</v>
      </c>
      <c r="Y33" s="143">
        <f t="shared" si="25"/>
        <v>9.5589191000362943E-3</v>
      </c>
      <c r="AA33" s="130">
        <v>0.14000000000000001</v>
      </c>
      <c r="AB33" s="142">
        <f>SUM(T$20:T33)</f>
        <v>5.4687460764222338E-6</v>
      </c>
      <c r="AC33" s="142">
        <f>SUM(U$20:U33)</f>
        <v>5.5607657572094084E-5</v>
      </c>
      <c r="AD33" s="142">
        <f>SUM(V$20:V33)</f>
        <v>6.2774110657304251E-4</v>
      </c>
      <c r="AE33" s="142">
        <f>SUM(W$20:W33)</f>
        <v>7.1759957442473401E-3</v>
      </c>
      <c r="AF33" s="142">
        <f t="shared" si="30"/>
        <v>3.4923935334688098E-3</v>
      </c>
      <c r="AG33" s="143">
        <f t="shared" si="31"/>
        <v>9.5589191000362943E-3</v>
      </c>
    </row>
    <row r="34" spans="1:33">
      <c r="A34" s="130">
        <v>0.15</v>
      </c>
      <c r="B34" s="131">
        <f t="shared" si="32"/>
        <v>7.9643942940181134</v>
      </c>
      <c r="C34" s="131">
        <f t="shared" si="32"/>
        <v>15.486322238368553</v>
      </c>
      <c r="D34" s="131">
        <f t="shared" si="32"/>
        <v>30.972644476737106</v>
      </c>
      <c r="E34" s="131">
        <f t="shared" si="32"/>
        <v>61.945288953474211</v>
      </c>
      <c r="F34" s="131">
        <f t="shared" si="32"/>
        <v>92.91793343021132</v>
      </c>
      <c r="G34" s="132">
        <f t="shared" si="32"/>
        <v>123.89057790694842</v>
      </c>
      <c r="H34" s="7"/>
      <c r="J34" s="130">
        <v>0.15</v>
      </c>
      <c r="K34" s="142">
        <f t="shared" si="17"/>
        <v>2.5452365469642318E-9</v>
      </c>
      <c r="L34" s="142">
        <f t="shared" si="18"/>
        <v>2.6092310973483256E-8</v>
      </c>
      <c r="M34" s="142">
        <f t="shared" si="19"/>
        <v>2.9520081147239189E-7</v>
      </c>
      <c r="N34" s="142">
        <f t="shared" si="20"/>
        <v>3.3398161797753834E-6</v>
      </c>
      <c r="O34" s="142">
        <f t="shared" si="21"/>
        <v>1.3805177773145575E-5</v>
      </c>
      <c r="P34" s="143">
        <f t="shared" si="22"/>
        <v>3.7785712357577946E-5</v>
      </c>
      <c r="S34" s="130">
        <v>0.15</v>
      </c>
      <c r="T34" s="142">
        <f t="shared" si="27"/>
        <v>6.6634136979925681E-7</v>
      </c>
      <c r="U34" s="142">
        <f t="shared" si="28"/>
        <v>6.8309510391229446E-6</v>
      </c>
      <c r="V34" s="142">
        <f t="shared" si="29"/>
        <v>7.7283391721284314E-5</v>
      </c>
      <c r="W34" s="142">
        <f t="shared" si="23"/>
        <v>8.7436183122688923E-4</v>
      </c>
      <c r="X34" s="142">
        <f t="shared" si="24"/>
        <v>3.6141870894679361E-3</v>
      </c>
      <c r="Y34" s="143">
        <f t="shared" si="25"/>
        <v>9.8922763627686591E-3</v>
      </c>
      <c r="AA34" s="130">
        <v>0.15</v>
      </c>
      <c r="AB34" s="142">
        <f>SUM(T$20:T34)</f>
        <v>6.135087446221491E-6</v>
      </c>
      <c r="AC34" s="142">
        <f>SUM(U$20:U34)</f>
        <v>6.2438608611217034E-5</v>
      </c>
      <c r="AD34" s="142">
        <f>SUM(V$20:V34)</f>
        <v>7.0502449829432687E-4</v>
      </c>
      <c r="AE34" s="142">
        <f>SUM(W$20:W34)</f>
        <v>8.0503575754742301E-3</v>
      </c>
      <c r="AF34" s="142">
        <f t="shared" si="30"/>
        <v>3.6141870894679361E-3</v>
      </c>
      <c r="AG34" s="143">
        <f t="shared" si="31"/>
        <v>9.8922763627686591E-3</v>
      </c>
    </row>
    <row r="35" spans="1:33">
      <c r="A35" s="130">
        <v>0.16</v>
      </c>
      <c r="B35" s="131">
        <f t="shared" si="32"/>
        <v>7.8230167693441199</v>
      </c>
      <c r="C35" s="131">
        <f t="shared" si="32"/>
        <v>15.211421495946897</v>
      </c>
      <c r="D35" s="131">
        <f t="shared" si="32"/>
        <v>30.422842991893795</v>
      </c>
      <c r="E35" s="131">
        <f t="shared" si="32"/>
        <v>60.84568598378759</v>
      </c>
      <c r="F35" s="131">
        <f t="shared" si="32"/>
        <v>91.268528975681392</v>
      </c>
      <c r="G35" s="132">
        <f t="shared" si="32"/>
        <v>121.69137196757518</v>
      </c>
      <c r="H35" s="7"/>
      <c r="J35" s="130">
        <v>0.16</v>
      </c>
      <c r="K35" s="142">
        <f t="shared" si="17"/>
        <v>2.4556765776612903E-9</v>
      </c>
      <c r="L35" s="142">
        <f t="shared" si="18"/>
        <v>2.5174193334234688E-8</v>
      </c>
      <c r="M35" s="142">
        <f t="shared" si="19"/>
        <v>2.8481349574521339E-7</v>
      </c>
      <c r="N35" s="142">
        <f t="shared" si="20"/>
        <v>3.2222971087503688E-6</v>
      </c>
      <c r="O35" s="142">
        <f t="shared" si="21"/>
        <v>1.3319411018358384E-5</v>
      </c>
      <c r="P35" s="143">
        <f t="shared" si="22"/>
        <v>3.6456135645790286E-5</v>
      </c>
      <c r="S35" s="130">
        <v>0.16</v>
      </c>
      <c r="T35" s="142">
        <f t="shared" si="27"/>
        <v>6.8575426630873184E-7</v>
      </c>
      <c r="U35" s="142">
        <f t="shared" si="28"/>
        <v>7.0299609634560743E-6</v>
      </c>
      <c r="V35" s="142">
        <f t="shared" si="29"/>
        <v>7.9534932077901353E-5</v>
      </c>
      <c r="W35" s="142">
        <f t="shared" si="23"/>
        <v>8.9983510440300337E-4</v>
      </c>
      <c r="X35" s="142">
        <f t="shared" si="24"/>
        <v>3.7194812271482349E-3</v>
      </c>
      <c r="Y35" s="143">
        <f t="shared" si="25"/>
        <v>1.0180473593163354E-2</v>
      </c>
      <c r="AA35" s="130">
        <v>0.16</v>
      </c>
      <c r="AB35" s="142">
        <f>SUM(T$20:T35)</f>
        <v>6.8208417125302228E-6</v>
      </c>
      <c r="AC35" s="142">
        <f>SUM(U$20:U35)</f>
        <v>6.9468569574673104E-5</v>
      </c>
      <c r="AD35" s="142">
        <f>SUM(V$20:V35)</f>
        <v>7.8455943037222819E-4</v>
      </c>
      <c r="AE35" s="142">
        <f>SUM(W$20:W35)</f>
        <v>8.9501926798772335E-3</v>
      </c>
      <c r="AF35" s="142">
        <f t="shared" si="30"/>
        <v>3.7194812271482349E-3</v>
      </c>
      <c r="AG35" s="143">
        <f t="shared" si="31"/>
        <v>1.0180473593163354E-2</v>
      </c>
    </row>
    <row r="36" spans="1:33">
      <c r="A36" s="130">
        <v>0.17</v>
      </c>
      <c r="B36" s="131">
        <f t="shared" si="32"/>
        <v>7.6804933512217781</v>
      </c>
      <c r="C36" s="131">
        <f t="shared" si="32"/>
        <v>14.934292627375678</v>
      </c>
      <c r="D36" s="131">
        <f t="shared" si="32"/>
        <v>29.868585254751356</v>
      </c>
      <c r="E36" s="131">
        <f t="shared" si="32"/>
        <v>59.737170509502711</v>
      </c>
      <c r="F36" s="131">
        <f t="shared" si="32"/>
        <v>89.60575576425407</v>
      </c>
      <c r="G36" s="132">
        <f t="shared" si="32"/>
        <v>119.47434101900542</v>
      </c>
      <c r="H36" s="7"/>
      <c r="J36" s="130">
        <v>0.17</v>
      </c>
      <c r="K36" s="142">
        <f t="shared" si="17"/>
        <v>2.3670142942227529E-9</v>
      </c>
      <c r="L36" s="142">
        <f t="shared" si="18"/>
        <v>2.4265278257615706E-8</v>
      </c>
      <c r="M36" s="142">
        <f t="shared" si="19"/>
        <v>2.7453029513296821E-7</v>
      </c>
      <c r="N36" s="142">
        <f t="shared" si="20"/>
        <v>3.1059559658742606E-6</v>
      </c>
      <c r="O36" s="142">
        <f t="shared" si="21"/>
        <v>1.2838513246360756E-5</v>
      </c>
      <c r="P36" s="143">
        <f t="shared" si="22"/>
        <v>3.5139885671708136E-5</v>
      </c>
      <c r="S36" s="130">
        <v>0.17</v>
      </c>
      <c r="T36" s="142">
        <f t="shared" si="27"/>
        <v>7.0230727889126593E-7</v>
      </c>
      <c r="U36" s="142">
        <f t="shared" si="28"/>
        <v>7.1996529916357754E-6</v>
      </c>
      <c r="V36" s="142">
        <f t="shared" si="29"/>
        <v>8.1454778291215001E-5</v>
      </c>
      <c r="W36" s="142">
        <f t="shared" si="23"/>
        <v>9.2155568644993022E-4</v>
      </c>
      <c r="X36" s="142">
        <f t="shared" si="24"/>
        <v>3.8092635625683177E-3</v>
      </c>
      <c r="Y36" s="143">
        <f t="shared" si="25"/>
        <v>1.0426213963676665E-2</v>
      </c>
      <c r="AA36" s="130">
        <v>0.17</v>
      </c>
      <c r="AB36" s="142">
        <f>SUM(T$20:T36)</f>
        <v>7.5231489914214891E-6</v>
      </c>
      <c r="AC36" s="142">
        <f>SUM(U$20:U36)</f>
        <v>7.666822256630888E-5</v>
      </c>
      <c r="AD36" s="142">
        <f>SUM(V$20:V36)</f>
        <v>8.6601420866344321E-4</v>
      </c>
      <c r="AE36" s="142">
        <f>SUM(W$20:W36)</f>
        <v>9.8717483663271644E-3</v>
      </c>
      <c r="AF36" s="142">
        <f t="shared" si="30"/>
        <v>3.8092635625683177E-3</v>
      </c>
      <c r="AG36" s="143">
        <f t="shared" si="31"/>
        <v>1.0426213963676665E-2</v>
      </c>
    </row>
    <row r="37" spans="1:33">
      <c r="A37" s="130">
        <v>0.18</v>
      </c>
      <c r="B37" s="131">
        <f t="shared" si="32"/>
        <v>7.5375309634014807</v>
      </c>
      <c r="C37" s="131">
        <f t="shared" si="32"/>
        <v>14.656310206613988</v>
      </c>
      <c r="D37" s="131">
        <f t="shared" si="32"/>
        <v>29.312620413227975</v>
      </c>
      <c r="E37" s="131">
        <f t="shared" si="32"/>
        <v>58.625240826455951</v>
      </c>
      <c r="F37" s="131">
        <f t="shared" si="32"/>
        <v>87.937861239683926</v>
      </c>
      <c r="G37" s="132">
        <f t="shared" si="32"/>
        <v>117.2504816529119</v>
      </c>
      <c r="H37" s="7"/>
      <c r="J37" s="130">
        <v>0.18</v>
      </c>
      <c r="K37" s="142">
        <f t="shared" si="17"/>
        <v>2.2797166121386681E-9</v>
      </c>
      <c r="L37" s="142">
        <f t="shared" si="18"/>
        <v>2.3370352294479193E-8</v>
      </c>
      <c r="M37" s="142">
        <f t="shared" si="19"/>
        <v>2.644053632787491E-7</v>
      </c>
      <c r="N37" s="142">
        <f t="shared" si="20"/>
        <v>2.9914054297250513E-6</v>
      </c>
      <c r="O37" s="142">
        <f t="shared" si="21"/>
        <v>1.2365016972785805E-5</v>
      </c>
      <c r="P37" s="143">
        <f t="shared" si="22"/>
        <v>3.3843894103204669E-5</v>
      </c>
      <c r="S37" s="130">
        <v>0.18</v>
      </c>
      <c r="T37" s="142">
        <f t="shared" si="27"/>
        <v>7.1619409609614501E-7</v>
      </c>
      <c r="U37" s="142">
        <f t="shared" si="28"/>
        <v>7.3420127080141176E-6</v>
      </c>
      <c r="V37" s="142">
        <f t="shared" si="29"/>
        <v>8.3065394684625848E-5</v>
      </c>
      <c r="W37" s="142">
        <f t="shared" si="23"/>
        <v>9.3977773219328369E-4</v>
      </c>
      <c r="X37" s="142">
        <f t="shared" si="24"/>
        <v>3.8845846483216979E-3</v>
      </c>
      <c r="Y37" s="143">
        <f t="shared" si="25"/>
        <v>1.063237290834987E-2</v>
      </c>
      <c r="AA37" s="130">
        <v>0.18</v>
      </c>
      <c r="AB37" s="142">
        <f>SUM(T$20:T37)</f>
        <v>8.2393430875176347E-6</v>
      </c>
      <c r="AC37" s="142">
        <f>SUM(U$20:U37)</f>
        <v>8.4010235274323004E-5</v>
      </c>
      <c r="AD37" s="142">
        <f>SUM(V$20:V37)</f>
        <v>9.4907960334806901E-4</v>
      </c>
      <c r="AE37" s="142">
        <f>SUM(W$20:W37)</f>
        <v>1.0811526098520449E-2</v>
      </c>
      <c r="AF37" s="142">
        <f t="shared" si="30"/>
        <v>3.8845846483216979E-3</v>
      </c>
      <c r="AG37" s="143">
        <f t="shared" si="31"/>
        <v>1.063237290834987E-2</v>
      </c>
    </row>
    <row r="38" spans="1:33">
      <c r="A38" s="130">
        <v>0.19</v>
      </c>
      <c r="B38" s="131">
        <f t="shared" si="32"/>
        <v>7.3947544590153775</v>
      </c>
      <c r="C38" s="131">
        <f t="shared" si="32"/>
        <v>14.378689225863234</v>
      </c>
      <c r="D38" s="131">
        <f t="shared" si="32"/>
        <v>28.757378451726467</v>
      </c>
      <c r="E38" s="131">
        <f t="shared" si="32"/>
        <v>57.514756903452934</v>
      </c>
      <c r="F38" s="131">
        <f t="shared" si="32"/>
        <v>86.272135355179401</v>
      </c>
      <c r="G38" s="132">
        <f t="shared" si="32"/>
        <v>115.02951380690587</v>
      </c>
      <c r="H38" s="7"/>
      <c r="J38" s="130">
        <v>0.19</v>
      </c>
      <c r="K38" s="142">
        <f t="shared" si="17"/>
        <v>2.1941694370381298E-9</v>
      </c>
      <c r="L38" s="142">
        <f t="shared" si="18"/>
        <v>2.249337152886487E-8</v>
      </c>
      <c r="M38" s="142">
        <f t="shared" si="19"/>
        <v>2.5448345816585496E-7</v>
      </c>
      <c r="N38" s="142">
        <f t="shared" si="20"/>
        <v>2.8791518791167088E-6</v>
      </c>
      <c r="O38" s="142">
        <f t="shared" si="21"/>
        <v>1.1901015321677214E-5</v>
      </c>
      <c r="P38" s="143">
        <f t="shared" si="22"/>
        <v>3.2573889963429253E-5</v>
      </c>
      <c r="S38" s="130">
        <v>0.19</v>
      </c>
      <c r="T38" s="142">
        <f t="shared" si="27"/>
        <v>7.2761413943596973E-7</v>
      </c>
      <c r="U38" s="142">
        <f t="shared" si="28"/>
        <v>7.4590844680078108E-6</v>
      </c>
      <c r="V38" s="142">
        <f t="shared" si="29"/>
        <v>8.4389910500252933E-5</v>
      </c>
      <c r="W38" s="142">
        <f t="shared" si="23"/>
        <v>9.547629191557983E-4</v>
      </c>
      <c r="X38" s="142">
        <f t="shared" si="24"/>
        <v>3.9465261321776296E-3</v>
      </c>
      <c r="Y38" s="143">
        <f t="shared" si="25"/>
        <v>1.0801910970839339E-2</v>
      </c>
      <c r="AA38" s="130">
        <v>0.19</v>
      </c>
      <c r="AB38" s="142">
        <f>SUM(T$20:T38)</f>
        <v>8.9669572269536044E-6</v>
      </c>
      <c r="AC38" s="142">
        <f>SUM(U$20:U38)</f>
        <v>9.1469319742330812E-5</v>
      </c>
      <c r="AD38" s="142">
        <f>SUM(V$20:V38)</f>
        <v>1.0334695138483219E-3</v>
      </c>
      <c r="AE38" s="142">
        <f>SUM(W$20:W38)</f>
        <v>1.1766289017676247E-2</v>
      </c>
      <c r="AF38" s="142">
        <f t="shared" si="30"/>
        <v>3.9465261321776296E-3</v>
      </c>
      <c r="AG38" s="143">
        <f t="shared" si="31"/>
        <v>1.0801910970839339E-2</v>
      </c>
    </row>
    <row r="39" spans="1:33">
      <c r="A39" s="130">
        <v>0.2</v>
      </c>
      <c r="B39" s="131">
        <f t="shared" si="32"/>
        <v>7.2527095021068657</v>
      </c>
      <c r="C39" s="131">
        <f t="shared" si="32"/>
        <v>14.102490698541127</v>
      </c>
      <c r="D39" s="131">
        <f t="shared" si="32"/>
        <v>28.204981397082253</v>
      </c>
      <c r="E39" s="131">
        <f t="shared" si="32"/>
        <v>56.409962794164507</v>
      </c>
      <c r="F39" s="131">
        <f t="shared" si="32"/>
        <v>84.614944191246764</v>
      </c>
      <c r="G39" s="132">
        <f t="shared" si="32"/>
        <v>112.81992558832901</v>
      </c>
      <c r="H39" s="7"/>
      <c r="J39" s="130">
        <v>0.2</v>
      </c>
      <c r="K39" s="142">
        <f t="shared" si="17"/>
        <v>2.1106839657752148E-9</v>
      </c>
      <c r="L39" s="142">
        <f t="shared" si="18"/>
        <v>2.1637526173132439E-8</v>
      </c>
      <c r="M39" s="142">
        <f t="shared" si="19"/>
        <v>2.4480067292832479E-7</v>
      </c>
      <c r="N39" s="142">
        <f t="shared" si="20"/>
        <v>2.7696036612771447E-6</v>
      </c>
      <c r="O39" s="142">
        <f t="shared" si="21"/>
        <v>1.1448196202120712E-5</v>
      </c>
      <c r="P39" s="143">
        <f t="shared" si="22"/>
        <v>3.1334493174576808E-5</v>
      </c>
      <c r="S39" s="130">
        <v>0.2</v>
      </c>
      <c r="T39" s="142">
        <f t="shared" si="27"/>
        <v>7.3676769343657613E-7</v>
      </c>
      <c r="U39" s="142">
        <f t="shared" si="28"/>
        <v>7.5529214741521922E-6</v>
      </c>
      <c r="V39" s="142">
        <f t="shared" si="29"/>
        <v>8.5451555073940322E-5</v>
      </c>
      <c r="W39" s="142">
        <f t="shared" si="23"/>
        <v>9.6677405729151897E-4</v>
      </c>
      <c r="X39" s="142">
        <f t="shared" si="24"/>
        <v>3.9961743428263332E-3</v>
      </c>
      <c r="Y39" s="143">
        <f t="shared" si="25"/>
        <v>1.0937801506801112E-2</v>
      </c>
      <c r="AA39" s="130">
        <v>0.2</v>
      </c>
      <c r="AB39" s="142">
        <f>SUM(T$20:T39)</f>
        <v>9.7037249203901804E-6</v>
      </c>
      <c r="AC39" s="142">
        <f>SUM(U$20:U39)</f>
        <v>9.9022241216483001E-5</v>
      </c>
      <c r="AD39" s="142">
        <f>SUM(V$20:V39)</f>
        <v>1.1189210689222621E-3</v>
      </c>
      <c r="AE39" s="142">
        <f>SUM(W$20:W39)</f>
        <v>1.2733063074967766E-2</v>
      </c>
      <c r="AF39" s="142">
        <f t="shared" si="30"/>
        <v>3.9961743428263332E-3</v>
      </c>
      <c r="AG39" s="143">
        <f t="shared" si="31"/>
        <v>1.0937801506801112E-2</v>
      </c>
    </row>
    <row r="40" spans="1:33">
      <c r="A40" s="130">
        <v>0.21</v>
      </c>
      <c r="B40" s="131">
        <f t="shared" ref="B40:G49" si="33">B$17*(0.2*B$13/SIN(2*PI()*B$18))*SQRT(((COS(2*PI()*B$18)*SIN(2*PI()*$A40)/$A40)-(SIN(2*PI()*SQRT($A40^2+B$18^2))/SQRT($A40^2+B$18^2)))^2+(COS(2*PI()*B$18)*COS(2*PI()*$A40)/$A40-COS(2*PI()*SQRT($A40^2+B$18^2))/SQRT($A40^2+B$18^2))^2)</f>
        <v>7.1118667841659091</v>
      </c>
      <c r="C40" s="131">
        <f t="shared" si="33"/>
        <v>13.828629858100378</v>
      </c>
      <c r="D40" s="131">
        <f t="shared" si="33"/>
        <v>27.657259716200755</v>
      </c>
      <c r="E40" s="131">
        <f t="shared" si="33"/>
        <v>55.314519432401511</v>
      </c>
      <c r="F40" s="131">
        <f t="shared" si="33"/>
        <v>82.971779148602266</v>
      </c>
      <c r="G40" s="132">
        <f t="shared" si="33"/>
        <v>110.62903886480302</v>
      </c>
      <c r="H40" s="7"/>
      <c r="J40" s="130">
        <v>0.21</v>
      </c>
      <c r="K40" s="142">
        <f t="shared" si="17"/>
        <v>2.0295038132454E-9</v>
      </c>
      <c r="L40" s="142">
        <f t="shared" si="18"/>
        <v>2.0805313628011969E-8</v>
      </c>
      <c r="M40" s="142">
        <f t="shared" si="19"/>
        <v>2.353852624310816E-7</v>
      </c>
      <c r="N40" s="142">
        <f t="shared" si="20"/>
        <v>2.6630804435357173E-6</v>
      </c>
      <c r="O40" s="142">
        <f t="shared" si="21"/>
        <v>1.1007880963577612E-5</v>
      </c>
      <c r="P40" s="143">
        <f t="shared" si="22"/>
        <v>3.0129320360170018E-5</v>
      </c>
      <c r="S40" s="130">
        <v>0.21</v>
      </c>
      <c r="T40" s="142">
        <f t="shared" si="27"/>
        <v>7.4385199818115888E-7</v>
      </c>
      <c r="U40" s="142">
        <f t="shared" si="28"/>
        <v>7.6255457190959667E-6</v>
      </c>
      <c r="V40" s="142">
        <f t="shared" si="29"/>
        <v>8.6273204641958983E-5</v>
      </c>
      <c r="W40" s="142">
        <f t="shared" si="23"/>
        <v>9.7606996168855321E-4</v>
      </c>
      <c r="X40" s="142">
        <f t="shared" si="24"/>
        <v>4.0345990961227415E-3</v>
      </c>
      <c r="Y40" s="143">
        <f t="shared" si="25"/>
        <v>1.1042972675135741E-2</v>
      </c>
      <c r="AA40" s="130">
        <v>0.21</v>
      </c>
      <c r="AB40" s="142">
        <f>SUM(T$20:T40)</f>
        <v>1.044757691857134E-5</v>
      </c>
      <c r="AC40" s="142">
        <f>SUM(U$20:U40)</f>
        <v>1.0664778693557897E-4</v>
      </c>
      <c r="AD40" s="142">
        <f>SUM(V$20:V40)</f>
        <v>1.2051942735642211E-3</v>
      </c>
      <c r="AE40" s="142">
        <f>SUM(W$20:W40)</f>
        <v>1.3709133036656319E-2</v>
      </c>
      <c r="AF40" s="142">
        <f t="shared" si="30"/>
        <v>4.0345990961227415E-3</v>
      </c>
      <c r="AG40" s="143">
        <f t="shared" si="31"/>
        <v>1.1042972675135741E-2</v>
      </c>
    </row>
    <row r="41" spans="1:33">
      <c r="A41" s="130">
        <v>0.22</v>
      </c>
      <c r="B41" s="131">
        <f t="shared" si="33"/>
        <v>6.9726271451785529</v>
      </c>
      <c r="C41" s="131">
        <f t="shared" si="33"/>
        <v>13.557886115624964</v>
      </c>
      <c r="D41" s="131">
        <f t="shared" si="33"/>
        <v>27.115772231249927</v>
      </c>
      <c r="E41" s="131">
        <f t="shared" si="33"/>
        <v>54.231544462499855</v>
      </c>
      <c r="F41" s="131">
        <f t="shared" si="33"/>
        <v>81.347316693749775</v>
      </c>
      <c r="G41" s="132">
        <f t="shared" si="33"/>
        <v>108.46308892499971</v>
      </c>
      <c r="H41" s="7"/>
      <c r="J41" s="130">
        <v>0.22</v>
      </c>
      <c r="K41" s="142">
        <f t="shared" si="17"/>
        <v>1.9508125021817821E-9</v>
      </c>
      <c r="L41" s="142">
        <f t="shared" si="18"/>
        <v>1.9998615263715746E-8</v>
      </c>
      <c r="M41" s="142">
        <f t="shared" si="19"/>
        <v>2.2625851194908299E-7</v>
      </c>
      <c r="N41" s="142">
        <f t="shared" si="20"/>
        <v>2.5598230413066501E-6</v>
      </c>
      <c r="O41" s="142">
        <f t="shared" si="21"/>
        <v>1.0581065019994349E-5</v>
      </c>
      <c r="P41" s="143">
        <f t="shared" si="22"/>
        <v>2.8961096036015552E-5</v>
      </c>
      <c r="S41" s="130">
        <v>0.22</v>
      </c>
      <c r="T41" s="142">
        <f t="shared" si="27"/>
        <v>7.490582275471054E-7</v>
      </c>
      <c r="U41" s="142">
        <f t="shared" si="28"/>
        <v>7.6789170082115441E-6</v>
      </c>
      <c r="V41" s="142">
        <f t="shared" si="29"/>
        <v>8.6877031871837487E-5</v>
      </c>
      <c r="W41" s="142">
        <f t="shared" si="23"/>
        <v>9.8290148746274877E-4</v>
      </c>
      <c r="X41" s="142">
        <f t="shared" si="24"/>
        <v>4.062837305263022E-3</v>
      </c>
      <c r="Y41" s="143">
        <f t="shared" si="25"/>
        <v>1.112026257792449E-2</v>
      </c>
      <c r="AA41" s="130">
        <v>0.22</v>
      </c>
      <c r="AB41" s="142">
        <f>SUM(T$20:T41)</f>
        <v>1.1196635146118445E-5</v>
      </c>
      <c r="AC41" s="142">
        <f>SUM(U$20:U41)</f>
        <v>1.1432670394379051E-4</v>
      </c>
      <c r="AD41" s="142">
        <f>SUM(V$20:V41)</f>
        <v>1.2920713054360585E-3</v>
      </c>
      <c r="AE41" s="142">
        <f>SUM(W$20:W41)</f>
        <v>1.4692034524119067E-2</v>
      </c>
      <c r="AF41" s="142">
        <f t="shared" si="30"/>
        <v>4.062837305263022E-3</v>
      </c>
      <c r="AG41" s="143">
        <f t="shared" si="31"/>
        <v>1.112026257792449E-2</v>
      </c>
    </row>
    <row r="42" spans="1:33">
      <c r="A42" s="130">
        <v>0.23</v>
      </c>
      <c r="B42" s="131">
        <f t="shared" si="33"/>
        <v>6.8353272372438747</v>
      </c>
      <c r="C42" s="131">
        <f t="shared" si="33"/>
        <v>13.290914072418644</v>
      </c>
      <c r="D42" s="131">
        <f t="shared" si="33"/>
        <v>26.581828144837289</v>
      </c>
      <c r="E42" s="131">
        <f t="shared" si="33"/>
        <v>53.163656289674577</v>
      </c>
      <c r="F42" s="131">
        <f t="shared" si="33"/>
        <v>79.745484434511866</v>
      </c>
      <c r="G42" s="132">
        <f t="shared" si="33"/>
        <v>106.32731257934915</v>
      </c>
      <c r="H42" s="7"/>
      <c r="J42" s="130">
        <v>0.23</v>
      </c>
      <c r="K42" s="142">
        <f t="shared" si="17"/>
        <v>1.8747409574693205E-9</v>
      </c>
      <c r="L42" s="142">
        <f t="shared" si="18"/>
        <v>1.9218773247366339E-8</v>
      </c>
      <c r="M42" s="142">
        <f t="shared" si="19"/>
        <v>2.1743560637047915E-7</v>
      </c>
      <c r="N42" s="142">
        <f t="shared" si="20"/>
        <v>2.460003252000931E-6</v>
      </c>
      <c r="O42" s="142">
        <f t="shared" si="21"/>
        <v>1.0168458498417445E-5</v>
      </c>
      <c r="P42" s="143">
        <f t="shared" si="22"/>
        <v>2.7831763868233307E-5</v>
      </c>
      <c r="S42" s="130">
        <v>0.23</v>
      </c>
      <c r="T42" s="142">
        <f t="shared" si="27"/>
        <v>7.5256925358610419E-7</v>
      </c>
      <c r="U42" s="142">
        <f t="shared" si="28"/>
        <v>7.7149100412971408E-6</v>
      </c>
      <c r="V42" s="142">
        <f t="shared" si="29"/>
        <v>8.7284246571410018E-5</v>
      </c>
      <c r="W42" s="142">
        <f t="shared" si="23"/>
        <v>9.8750859621523257E-4</v>
      </c>
      <c r="X42" s="142">
        <f t="shared" si="24"/>
        <v>4.0818808549450093E-3</v>
      </c>
      <c r="Y42" s="143">
        <f t="shared" si="25"/>
        <v>1.1172386071180082E-2</v>
      </c>
      <c r="AA42" s="130">
        <v>0.23</v>
      </c>
      <c r="AB42" s="142">
        <f>SUM(T$20:T42)</f>
        <v>1.194920439970455E-5</v>
      </c>
      <c r="AC42" s="142">
        <f>SUM(U$20:U42)</f>
        <v>1.2204161398508764E-4</v>
      </c>
      <c r="AD42" s="142">
        <f>SUM(V$20:V42)</f>
        <v>1.3793555520074685E-3</v>
      </c>
      <c r="AE42" s="142">
        <f>SUM(W$20:W42)</f>
        <v>1.5679543120334299E-2</v>
      </c>
      <c r="AF42" s="142">
        <f t="shared" si="30"/>
        <v>4.0818808549450093E-3</v>
      </c>
      <c r="AG42" s="143">
        <f t="shared" si="31"/>
        <v>1.1172386071180082E-2</v>
      </c>
    </row>
    <row r="43" spans="1:33">
      <c r="A43" s="130">
        <v>0.24</v>
      </c>
      <c r="B43" s="131">
        <f t="shared" si="33"/>
        <v>6.7002454377354788</v>
      </c>
      <c r="C43" s="131">
        <f t="shared" si="33"/>
        <v>13.028255017818985</v>
      </c>
      <c r="D43" s="131">
        <f t="shared" si="33"/>
        <v>26.05651003563797</v>
      </c>
      <c r="E43" s="131">
        <f t="shared" si="33"/>
        <v>52.11302007127594</v>
      </c>
      <c r="F43" s="131">
        <f t="shared" si="33"/>
        <v>78.169530106913911</v>
      </c>
      <c r="G43" s="132">
        <f t="shared" si="33"/>
        <v>104.22604014255188</v>
      </c>
      <c r="H43" s="7"/>
      <c r="J43" s="130">
        <v>0.24</v>
      </c>
      <c r="K43" s="142">
        <f t="shared" si="17"/>
        <v>1.8013747418148175E-9</v>
      </c>
      <c r="L43" s="142">
        <f t="shared" si="18"/>
        <v>1.8466664718951502E-8</v>
      </c>
      <c r="M43" s="142">
        <f t="shared" si="19"/>
        <v>2.0892646940177595E-7</v>
      </c>
      <c r="N43" s="142">
        <f t="shared" si="20"/>
        <v>2.3637333495496038E-6</v>
      </c>
      <c r="O43" s="142">
        <f t="shared" si="21"/>
        <v>9.7705254847408239E-6</v>
      </c>
      <c r="P43" s="143">
        <f t="shared" si="22"/>
        <v>2.6742594091541409E-5</v>
      </c>
      <c r="S43" s="130">
        <v>0.24</v>
      </c>
      <c r="T43" s="142">
        <f t="shared" si="27"/>
        <v>7.5455808736635186E-7</v>
      </c>
      <c r="U43" s="142">
        <f t="shared" si="28"/>
        <v>7.7352984289818468E-6</v>
      </c>
      <c r="V43" s="142">
        <f t="shared" si="29"/>
        <v>8.751491485507626E-5</v>
      </c>
      <c r="W43" s="142">
        <f t="shared" si="23"/>
        <v>9.9011831013203042E-4</v>
      </c>
      <c r="X43" s="142">
        <f t="shared" si="24"/>
        <v>4.0926681446098153E-3</v>
      </c>
      <c r="Y43" s="143">
        <f t="shared" si="25"/>
        <v>1.1201911618122706E-2</v>
      </c>
      <c r="AA43" s="130">
        <v>0.24</v>
      </c>
      <c r="AB43" s="142">
        <f>SUM(T$20:T43)</f>
        <v>1.2703762487070902E-5</v>
      </c>
      <c r="AC43" s="142">
        <f>SUM(U$20:U43)</f>
        <v>1.297769124140695E-4</v>
      </c>
      <c r="AD43" s="142">
        <f>SUM(V$20:V43)</f>
        <v>1.4668704668625446E-3</v>
      </c>
      <c r="AE43" s="142">
        <f>SUM(W$20:W43)</f>
        <v>1.6669661430466328E-2</v>
      </c>
      <c r="AF43" s="142">
        <f t="shared" si="30"/>
        <v>4.0926681446098153E-3</v>
      </c>
      <c r="AG43" s="143">
        <f t="shared" si="31"/>
        <v>1.1201911618122706E-2</v>
      </c>
    </row>
    <row r="44" spans="1:33">
      <c r="A44" s="130">
        <v>0.25</v>
      </c>
      <c r="B44" s="131">
        <f t="shared" si="33"/>
        <v>6.5676077836606543</v>
      </c>
      <c r="C44" s="131">
        <f t="shared" si="33"/>
        <v>12.770348468229049</v>
      </c>
      <c r="D44" s="131">
        <f t="shared" si="33"/>
        <v>25.540696936458097</v>
      </c>
      <c r="E44" s="131">
        <f t="shared" si="33"/>
        <v>51.081393872916195</v>
      </c>
      <c r="F44" s="131">
        <f t="shared" si="33"/>
        <v>76.622090809374299</v>
      </c>
      <c r="G44" s="132">
        <f t="shared" si="33"/>
        <v>102.16278774583239</v>
      </c>
      <c r="H44" s="7"/>
      <c r="J44" s="130">
        <v>0.25</v>
      </c>
      <c r="K44" s="142">
        <f t="shared" si="17"/>
        <v>1.7307608519356767E-9</v>
      </c>
      <c r="L44" s="142">
        <f t="shared" si="18"/>
        <v>1.7742771461968605E-8</v>
      </c>
      <c r="M44" s="142">
        <f t="shared" si="19"/>
        <v>2.0073655180122635E-7</v>
      </c>
      <c r="N44" s="142">
        <f t="shared" si="20"/>
        <v>2.2710750022472594E-6</v>
      </c>
      <c r="O44" s="142">
        <f t="shared" si="21"/>
        <v>9.387520885738986E-6</v>
      </c>
      <c r="P44" s="143">
        <f t="shared" si="22"/>
        <v>2.5694284403152987E-5</v>
      </c>
      <c r="S44" s="130">
        <v>0.25</v>
      </c>
      <c r="T44" s="142">
        <f t="shared" si="27"/>
        <v>7.5518688577249072E-7</v>
      </c>
      <c r="U44" s="142">
        <f t="shared" si="28"/>
        <v>7.7417445110059997E-6</v>
      </c>
      <c r="V44" s="142">
        <f t="shared" si="29"/>
        <v>8.7587843950788838E-5</v>
      </c>
      <c r="W44" s="142">
        <f t="shared" si="23"/>
        <v>9.9094340872380718E-4</v>
      </c>
      <c r="X44" s="142">
        <f t="shared" si="24"/>
        <v>4.0960787013969921E-3</v>
      </c>
      <c r="Y44" s="143">
        <f t="shared" si="25"/>
        <v>1.1211246544471141E-2</v>
      </c>
      <c r="AA44" s="130">
        <v>0.25</v>
      </c>
      <c r="AB44" s="142">
        <f>SUM(T$20:T44)</f>
        <v>1.3458949372843393E-5</v>
      </c>
      <c r="AC44" s="142">
        <f>SUM(U$20:U44)</f>
        <v>1.375186569250755E-4</v>
      </c>
      <c r="AD44" s="142">
        <f>SUM(V$20:V44)</f>
        <v>1.5544583108133335E-3</v>
      </c>
      <c r="AE44" s="142">
        <f>SUM(W$20:W44)</f>
        <v>1.7660604839190134E-2</v>
      </c>
      <c r="AF44" s="142">
        <f t="shared" si="30"/>
        <v>4.0960787013969921E-3</v>
      </c>
      <c r="AG44" s="143">
        <f t="shared" si="31"/>
        <v>1.1211246544471141E-2</v>
      </c>
    </row>
    <row r="45" spans="1:33">
      <c r="A45" s="130">
        <v>0.26</v>
      </c>
      <c r="B45" s="131">
        <f t="shared" si="33"/>
        <v>6.4375937565465744</v>
      </c>
      <c r="C45" s="131">
        <f t="shared" si="33"/>
        <v>12.517543415507227</v>
      </c>
      <c r="D45" s="131">
        <f t="shared" si="33"/>
        <v>25.035086831014453</v>
      </c>
      <c r="E45" s="131">
        <f t="shared" si="33"/>
        <v>50.070173662028907</v>
      </c>
      <c r="F45" s="131">
        <f t="shared" si="33"/>
        <v>75.10526049304336</v>
      </c>
      <c r="G45" s="132">
        <f t="shared" si="33"/>
        <v>100.14034732405781</v>
      </c>
      <c r="H45" s="7"/>
      <c r="J45" s="130">
        <v>0.26</v>
      </c>
      <c r="K45" s="142">
        <f t="shared" si="17"/>
        <v>1.6629139622748617E-9</v>
      </c>
      <c r="L45" s="142">
        <f t="shared" si="18"/>
        <v>1.7047243910423326E-8</v>
      </c>
      <c r="M45" s="142">
        <f t="shared" si="19"/>
        <v>1.9286755553538266E-7</v>
      </c>
      <c r="N45" s="142">
        <f t="shared" si="20"/>
        <v>2.1820474656487876E-6</v>
      </c>
      <c r="O45" s="142">
        <f t="shared" si="21"/>
        <v>9.0195242945224644E-6</v>
      </c>
      <c r="P45" s="143">
        <f t="shared" si="22"/>
        <v>2.4687052654835681E-5</v>
      </c>
      <c r="S45" s="130">
        <v>0.26</v>
      </c>
      <c r="T45" s="142">
        <f t="shared" si="27"/>
        <v>7.5460641929610878E-7</v>
      </c>
      <c r="U45" s="142">
        <f t="shared" si="28"/>
        <v>7.7357939003134479E-6</v>
      </c>
      <c r="V45" s="142">
        <f t="shared" si="29"/>
        <v>8.7520520473501485E-5</v>
      </c>
      <c r="W45" s="142">
        <f t="shared" si="23"/>
        <v>9.9018173046959922E-4</v>
      </c>
      <c r="X45" s="142">
        <f t="shared" si="24"/>
        <v>4.0929302934789294E-3</v>
      </c>
      <c r="Y45" s="143">
        <f t="shared" si="25"/>
        <v>1.1202629137442336E-2</v>
      </c>
      <c r="AA45" s="130">
        <v>0.26</v>
      </c>
      <c r="AB45" s="142">
        <f>SUM(T$20:T45)</f>
        <v>1.4213555792139502E-5</v>
      </c>
      <c r="AC45" s="142">
        <f>SUM(U$20:U45)</f>
        <v>1.4525445082538894E-4</v>
      </c>
      <c r="AD45" s="142">
        <f>SUM(V$20:V45)</f>
        <v>1.641978831286835E-3</v>
      </c>
      <c r="AE45" s="142">
        <f>SUM(W$20:W45)</f>
        <v>1.8650786569659732E-2</v>
      </c>
      <c r="AF45" s="142">
        <f t="shared" si="30"/>
        <v>4.0929302934789294E-3</v>
      </c>
      <c r="AG45" s="143">
        <f t="shared" si="31"/>
        <v>1.1202629137442336E-2</v>
      </c>
    </row>
    <row r="46" spans="1:33">
      <c r="A46" s="130">
        <v>0.27</v>
      </c>
      <c r="B46" s="131">
        <f t="shared" si="33"/>
        <v>6.3103417965562558</v>
      </c>
      <c r="C46" s="131">
        <f t="shared" si="33"/>
        <v>12.270109048859386</v>
      </c>
      <c r="D46" s="131">
        <f t="shared" si="33"/>
        <v>24.540218097718771</v>
      </c>
      <c r="E46" s="131">
        <f t="shared" si="33"/>
        <v>49.080436195437542</v>
      </c>
      <c r="F46" s="131">
        <f t="shared" si="33"/>
        <v>73.620654293156306</v>
      </c>
      <c r="G46" s="132">
        <f t="shared" si="33"/>
        <v>98.160872390875085</v>
      </c>
      <c r="H46" s="7"/>
      <c r="J46" s="130">
        <v>0.27</v>
      </c>
      <c r="K46" s="142">
        <f t="shared" si="17"/>
        <v>1.5978220568091541E-9</v>
      </c>
      <c r="L46" s="142">
        <f t="shared" si="18"/>
        <v>1.6379958882910445E-8</v>
      </c>
      <c r="M46" s="142">
        <f t="shared" si="19"/>
        <v>1.8531808696568155E-7</v>
      </c>
      <c r="N46" s="142">
        <f t="shared" si="20"/>
        <v>2.0966349725325501E-6</v>
      </c>
      <c r="O46" s="142">
        <f t="shared" si="21"/>
        <v>8.6664705370559263E-6</v>
      </c>
      <c r="P46" s="143">
        <f t="shared" si="22"/>
        <v>2.3720720460813309E-5</v>
      </c>
      <c r="S46" s="130">
        <v>0.27</v>
      </c>
      <c r="T46" s="142">
        <f t="shared" si="27"/>
        <v>7.5295590531230577E-7</v>
      </c>
      <c r="U46" s="142">
        <f t="shared" si="28"/>
        <v>7.7188737738981501E-6</v>
      </c>
      <c r="V46" s="142">
        <f t="shared" si="29"/>
        <v>8.7329091088304925E-5</v>
      </c>
      <c r="W46" s="142">
        <f t="shared" si="23"/>
        <v>9.8801595404515458E-4</v>
      </c>
      <c r="X46" s="142">
        <f t="shared" si="24"/>
        <v>4.0839780257650926E-3</v>
      </c>
      <c r="Y46" s="143">
        <f t="shared" si="25"/>
        <v>1.1178126170632227E-2</v>
      </c>
      <c r="AA46" s="130">
        <v>0.27</v>
      </c>
      <c r="AB46" s="142">
        <f>SUM(T$20:T46)</f>
        <v>1.4966511697451808E-5</v>
      </c>
      <c r="AC46" s="142">
        <f>SUM(U$20:U46)</f>
        <v>1.5297332459928711E-4</v>
      </c>
      <c r="AD46" s="142">
        <f>SUM(V$20:V46)</f>
        <v>1.72930792237514E-3</v>
      </c>
      <c r="AE46" s="142">
        <f>SUM(W$20:W46)</f>
        <v>1.9638802523704885E-2</v>
      </c>
      <c r="AF46" s="142">
        <f t="shared" si="30"/>
        <v>4.0839780257650926E-3</v>
      </c>
      <c r="AG46" s="143">
        <f t="shared" si="31"/>
        <v>1.1178126170632227E-2</v>
      </c>
    </row>
    <row r="47" spans="1:33">
      <c r="A47" s="130">
        <v>0.28000000000000003</v>
      </c>
      <c r="B47" s="131">
        <f t="shared" si="33"/>
        <v>6.1859544653406218</v>
      </c>
      <c r="C47" s="131">
        <f t="shared" si="33"/>
        <v>12.028244793717874</v>
      </c>
      <c r="D47" s="131">
        <f t="shared" si="33"/>
        <v>24.056489587435749</v>
      </c>
      <c r="E47" s="131">
        <f t="shared" si="33"/>
        <v>48.112979174871498</v>
      </c>
      <c r="F47" s="131">
        <f t="shared" si="33"/>
        <v>72.169468762307247</v>
      </c>
      <c r="G47" s="132">
        <f t="shared" si="33"/>
        <v>96.225958349742996</v>
      </c>
      <c r="H47" s="7"/>
      <c r="J47" s="130">
        <v>0.28000000000000003</v>
      </c>
      <c r="K47" s="142">
        <f t="shared" si="17"/>
        <v>1.5354514300351995E-9</v>
      </c>
      <c r="L47" s="142">
        <f t="shared" si="18"/>
        <v>1.5740570849865691E-8</v>
      </c>
      <c r="M47" s="142">
        <f t="shared" si="19"/>
        <v>1.7808423687120862E-7</v>
      </c>
      <c r="N47" s="142">
        <f t="shared" si="20"/>
        <v>2.0147932951093499E-6</v>
      </c>
      <c r="O47" s="142">
        <f t="shared" si="21"/>
        <v>8.3281767971424647E-6</v>
      </c>
      <c r="P47" s="143">
        <f t="shared" si="22"/>
        <v>2.2794787440696408E-5</v>
      </c>
      <c r="S47" s="130">
        <v>0.28000000000000003</v>
      </c>
      <c r="T47" s="142">
        <f t="shared" si="27"/>
        <v>7.5036312283994836E-7</v>
      </c>
      <c r="U47" s="142">
        <f t="shared" si="28"/>
        <v>7.6922940492607539E-6</v>
      </c>
      <c r="V47" s="142">
        <f t="shared" si="29"/>
        <v>8.7028375820514094E-5</v>
      </c>
      <c r="W47" s="142">
        <f t="shared" si="23"/>
        <v>9.8461374890938987E-4</v>
      </c>
      <c r="X47" s="142">
        <f t="shared" si="24"/>
        <v>4.0699149623532925E-3</v>
      </c>
      <c r="Y47" s="143">
        <f t="shared" si="25"/>
        <v>1.1139634607707312E-2</v>
      </c>
      <c r="AA47" s="130">
        <v>0.28000000000000003</v>
      </c>
      <c r="AB47" s="142">
        <f>SUM(T$20:T47)</f>
        <v>1.5716874820291755E-5</v>
      </c>
      <c r="AC47" s="142">
        <f>SUM(U$20:U47)</f>
        <v>1.6066561864854786E-4</v>
      </c>
      <c r="AD47" s="142">
        <f>SUM(V$20:V47)</f>
        <v>1.8163362981956541E-3</v>
      </c>
      <c r="AE47" s="142">
        <f>SUM(W$20:W47)</f>
        <v>2.0623416272614277E-2</v>
      </c>
      <c r="AF47" s="142">
        <f t="shared" si="30"/>
        <v>4.0699149623532925E-3</v>
      </c>
      <c r="AG47" s="143">
        <f t="shared" si="31"/>
        <v>1.1139634607707312E-2</v>
      </c>
    </row>
    <row r="48" spans="1:33">
      <c r="A48" s="130">
        <v>0.28999999999999998</v>
      </c>
      <c r="B48" s="131">
        <f t="shared" si="33"/>
        <v>6.0645032097811704</v>
      </c>
      <c r="C48" s="131">
        <f t="shared" si="33"/>
        <v>11.792089574574497</v>
      </c>
      <c r="D48" s="131">
        <f t="shared" si="33"/>
        <v>23.584179149148994</v>
      </c>
      <c r="E48" s="131">
        <f t="shared" si="33"/>
        <v>47.168358298297989</v>
      </c>
      <c r="F48" s="131">
        <f t="shared" si="33"/>
        <v>70.752537447446983</v>
      </c>
      <c r="G48" s="132">
        <f t="shared" si="33"/>
        <v>94.336716596595977</v>
      </c>
      <c r="H48" s="7"/>
      <c r="J48" s="130">
        <v>0.28999999999999998</v>
      </c>
      <c r="K48" s="142">
        <f t="shared" si="17"/>
        <v>1.4757510674758497E-9</v>
      </c>
      <c r="L48" s="142">
        <f t="shared" si="18"/>
        <v>1.5128556840014158E-8</v>
      </c>
      <c r="M48" s="142">
        <f t="shared" si="19"/>
        <v>1.7116008850718483E-7</v>
      </c>
      <c r="N48" s="142">
        <f t="shared" si="20"/>
        <v>1.9364554930484819E-6</v>
      </c>
      <c r="O48" s="142">
        <f t="shared" si="21"/>
        <v>8.004366375971167E-6</v>
      </c>
      <c r="P48" s="143">
        <f t="shared" si="22"/>
        <v>2.1908496250983107E-5</v>
      </c>
      <c r="S48" s="130">
        <v>0.28999999999999998</v>
      </c>
      <c r="T48" s="142">
        <f t="shared" si="27"/>
        <v>7.4694473695096269E-7</v>
      </c>
      <c r="U48" s="142">
        <f t="shared" si="28"/>
        <v>7.6572507100673252E-6</v>
      </c>
      <c r="V48" s="142">
        <f t="shared" si="29"/>
        <v>8.6631905681203148E-5</v>
      </c>
      <c r="W48" s="142">
        <f t="shared" si="23"/>
        <v>9.8012820098875865E-4</v>
      </c>
      <c r="X48" s="142">
        <f t="shared" si="24"/>
        <v>4.0513738861020715E-3</v>
      </c>
      <c r="Y48" s="143">
        <f t="shared" si="25"/>
        <v>1.1088886418474183E-2</v>
      </c>
      <c r="AA48" s="130">
        <v>0.28999999999999998</v>
      </c>
      <c r="AB48" s="142">
        <f>SUM(T$20:T48)</f>
        <v>1.6463819557242717E-5</v>
      </c>
      <c r="AC48" s="142">
        <f>SUM(U$20:U48)</f>
        <v>1.6832286935861517E-4</v>
      </c>
      <c r="AD48" s="142">
        <f>SUM(V$20:V48)</f>
        <v>1.9029682038768573E-3</v>
      </c>
      <c r="AE48" s="142">
        <f>SUM(W$20:W48)</f>
        <v>2.1603544473603034E-2</v>
      </c>
      <c r="AF48" s="142">
        <f t="shared" si="30"/>
        <v>4.0513738861020715E-3</v>
      </c>
      <c r="AG48" s="143">
        <f t="shared" si="31"/>
        <v>1.1088886418474183E-2</v>
      </c>
    </row>
    <row r="49" spans="1:33">
      <c r="A49" s="130">
        <v>0.3</v>
      </c>
      <c r="B49" s="131">
        <f t="shared" si="33"/>
        <v>5.9460327040836907</v>
      </c>
      <c r="C49" s="131">
        <f t="shared" si="33"/>
        <v>11.561730257940509</v>
      </c>
      <c r="D49" s="131">
        <f t="shared" si="33"/>
        <v>23.123460515881018</v>
      </c>
      <c r="E49" s="131">
        <f t="shared" si="33"/>
        <v>46.246921031762035</v>
      </c>
      <c r="F49" s="131">
        <f t="shared" si="33"/>
        <v>69.370381547643049</v>
      </c>
      <c r="G49" s="132">
        <f t="shared" si="33"/>
        <v>92.49384206352407</v>
      </c>
      <c r="H49" s="7"/>
      <c r="J49" s="130">
        <v>0.3</v>
      </c>
      <c r="K49" s="142">
        <f t="shared" si="17"/>
        <v>1.4186564360128503E-9</v>
      </c>
      <c r="L49" s="142">
        <f t="shared" si="18"/>
        <v>1.4543255296695582E-8</v>
      </c>
      <c r="M49" s="142">
        <f t="shared" si="19"/>
        <v>1.6453815721412E-7</v>
      </c>
      <c r="N49" s="142">
        <f t="shared" si="20"/>
        <v>1.861536887087918E-6</v>
      </c>
      <c r="O49" s="142">
        <f t="shared" si="21"/>
        <v>7.6946892506057268E-6</v>
      </c>
      <c r="P49" s="143">
        <f t="shared" si="22"/>
        <v>2.106088885504344E-5</v>
      </c>
      <c r="S49" s="130">
        <v>0.3</v>
      </c>
      <c r="T49" s="142">
        <f t="shared" si="27"/>
        <v>7.4280677289097459E-7</v>
      </c>
      <c r="U49" s="142">
        <f t="shared" si="28"/>
        <v>7.614830666563279E-6</v>
      </c>
      <c r="V49" s="142">
        <f t="shared" si="29"/>
        <v>8.6151977656513643E-5</v>
      </c>
      <c r="W49" s="142">
        <f t="shared" si="23"/>
        <v>9.7469843481030253E-4</v>
      </c>
      <c r="X49" s="142">
        <f t="shared" si="24"/>
        <v>4.0289298702265493E-3</v>
      </c>
      <c r="Y49" s="143">
        <f t="shared" si="25"/>
        <v>1.1027455617512602E-2</v>
      </c>
      <c r="AA49" s="130">
        <v>0.3</v>
      </c>
      <c r="AB49" s="142">
        <f>SUM(T$20:T49)</f>
        <v>1.720662633013369E-5</v>
      </c>
      <c r="AC49" s="142">
        <f>SUM(U$20:U49)</f>
        <v>1.7593770002517846E-4</v>
      </c>
      <c r="AD49" s="142">
        <f>SUM(V$20:V49)</f>
        <v>1.9891201815333708E-3</v>
      </c>
      <c r="AE49" s="142">
        <f>SUM(W$20:W49)</f>
        <v>2.2578242908413336E-2</v>
      </c>
      <c r="AF49" s="142">
        <f t="shared" si="30"/>
        <v>4.0289298702265493E-3</v>
      </c>
      <c r="AG49" s="143">
        <f t="shared" si="31"/>
        <v>1.1027455617512602E-2</v>
      </c>
    </row>
    <row r="50" spans="1:33">
      <c r="A50" s="130">
        <v>0.31</v>
      </c>
      <c r="B50" s="131">
        <f t="shared" ref="B50:G59" si="34">B$17*(0.2*B$13/SIN(2*PI()*B$18))*SQRT(((COS(2*PI()*B$18)*SIN(2*PI()*$A50)/$A50)-(SIN(2*PI()*SQRT($A50^2+B$18^2))/SQRT($A50^2+B$18^2)))^2+(COS(2*PI()*B$18)*COS(2*PI()*$A50)/$A50-COS(2*PI()*SQRT($A50^2+B$18^2))/SQRT($A50^2+B$18^2))^2)</f>
        <v>5.8305647666506939</v>
      </c>
      <c r="C50" s="131">
        <f t="shared" si="34"/>
        <v>11.337209268487459</v>
      </c>
      <c r="D50" s="131">
        <f t="shared" si="34"/>
        <v>22.674418536974919</v>
      </c>
      <c r="E50" s="131">
        <f t="shared" si="34"/>
        <v>45.348837073949838</v>
      </c>
      <c r="F50" s="131">
        <f t="shared" si="34"/>
        <v>68.023255610924764</v>
      </c>
      <c r="G50" s="132">
        <f t="shared" si="34"/>
        <v>90.697674147899676</v>
      </c>
      <c r="H50" s="7"/>
      <c r="J50" s="130">
        <v>0.31</v>
      </c>
      <c r="K50" s="142">
        <f t="shared" si="17"/>
        <v>1.3640927269354325E-9</v>
      </c>
      <c r="L50" s="142">
        <f t="shared" si="18"/>
        <v>1.3983899323745749E-8</v>
      </c>
      <c r="M50" s="142">
        <f t="shared" si="19"/>
        <v>1.5820976655203843E-7</v>
      </c>
      <c r="N50" s="142">
        <f t="shared" si="20"/>
        <v>1.7899393145076132E-6</v>
      </c>
      <c r="O50" s="142">
        <f t="shared" si="21"/>
        <v>7.3987396640439694E-6</v>
      </c>
      <c r="P50" s="143">
        <f t="shared" si="22"/>
        <v>2.0250854668310995E-5</v>
      </c>
      <c r="S50" s="130">
        <v>0.31</v>
      </c>
      <c r="T50" s="142">
        <f t="shared" si="27"/>
        <v>7.3804519101346814E-7</v>
      </c>
      <c r="U50" s="142">
        <f t="shared" si="28"/>
        <v>7.5660176494699237E-6</v>
      </c>
      <c r="V50" s="142">
        <f t="shared" si="29"/>
        <v>8.5599721389484679E-5</v>
      </c>
      <c r="W50" s="142">
        <f t="shared" si="23"/>
        <v>9.6845036792049283E-4</v>
      </c>
      <c r="X50" s="142">
        <f t="shared" si="24"/>
        <v>4.0031033966994572E-3</v>
      </c>
      <c r="Y50" s="143">
        <f t="shared" si="25"/>
        <v>1.0956766799451619E-2</v>
      </c>
      <c r="AA50" s="130">
        <v>0.31</v>
      </c>
      <c r="AB50" s="142">
        <f>SUM(T$20:T50)</f>
        <v>1.7944671521147157E-5</v>
      </c>
      <c r="AC50" s="142">
        <f>SUM(U$20:U50)</f>
        <v>1.8350371767464837E-4</v>
      </c>
      <c r="AD50" s="142">
        <f>SUM(V$20:V50)</f>
        <v>2.0747199029228554E-3</v>
      </c>
      <c r="AE50" s="142">
        <f>SUM(W$20:W50)</f>
        <v>2.3546693276333828E-2</v>
      </c>
      <c r="AF50" s="142">
        <f t="shared" si="30"/>
        <v>4.0031033966994572E-3</v>
      </c>
      <c r="AG50" s="143">
        <f t="shared" si="31"/>
        <v>1.0956766799451619E-2</v>
      </c>
    </row>
    <row r="51" spans="1:33">
      <c r="A51" s="130">
        <v>0.32</v>
      </c>
      <c r="B51" s="131">
        <f t="shared" si="34"/>
        <v>5.7181018618388642</v>
      </c>
      <c r="C51" s="131">
        <f t="shared" si="34"/>
        <v>11.118531398020012</v>
      </c>
      <c r="D51" s="131">
        <f t="shared" si="34"/>
        <v>22.237062796040025</v>
      </c>
      <c r="E51" s="131">
        <f t="shared" si="34"/>
        <v>44.47412559208005</v>
      </c>
      <c r="F51" s="131">
        <f t="shared" si="34"/>
        <v>66.711188388120078</v>
      </c>
      <c r="G51" s="132">
        <f t="shared" si="34"/>
        <v>88.9482511841601</v>
      </c>
      <c r="H51" s="7"/>
      <c r="J51" s="130">
        <v>0.32</v>
      </c>
      <c r="K51" s="142">
        <f t="shared" si="17"/>
        <v>1.3119776015279541E-9</v>
      </c>
      <c r="L51" s="142">
        <f t="shared" si="18"/>
        <v>1.3449644831692395E-8</v>
      </c>
      <c r="M51" s="142">
        <f t="shared" si="19"/>
        <v>1.5216536673834628E-7</v>
      </c>
      <c r="N51" s="142">
        <f t="shared" si="20"/>
        <v>1.7215547318429805E-6</v>
      </c>
      <c r="O51" s="142">
        <f t="shared" si="21"/>
        <v>7.1160710170853451E-6</v>
      </c>
      <c r="P51" s="143">
        <f t="shared" si="22"/>
        <v>1.947717131833914E-5</v>
      </c>
      <c r="S51" s="130">
        <v>0.32</v>
      </c>
      <c r="T51" s="142">
        <f t="shared" si="27"/>
        <v>7.327465234905914E-7</v>
      </c>
      <c r="U51" s="142">
        <f t="shared" si="28"/>
        <v>7.511698737179867E-6</v>
      </c>
      <c r="V51" s="142">
        <f t="shared" si="29"/>
        <v>8.498517302684181E-5</v>
      </c>
      <c r="W51" s="142">
        <f t="shared" si="23"/>
        <v>9.6149754636633831E-4</v>
      </c>
      <c r="X51" s="142">
        <f t="shared" si="24"/>
        <v>3.9743638097241895E-3</v>
      </c>
      <c r="Y51" s="143">
        <f t="shared" si="25"/>
        <v>1.0878104591360722E-2</v>
      </c>
      <c r="AA51" s="130">
        <v>0.32</v>
      </c>
      <c r="AB51" s="142">
        <f>SUM(T$20:T51)</f>
        <v>1.867741804463775E-5</v>
      </c>
      <c r="AC51" s="142">
        <f>SUM(U$20:U51)</f>
        <v>1.9101541641182822E-4</v>
      </c>
      <c r="AD51" s="142">
        <f>SUM(V$20:V51)</f>
        <v>2.1597050759496971E-3</v>
      </c>
      <c r="AE51" s="142">
        <f>SUM(W$20:W51)</f>
        <v>2.4508190822700168E-2</v>
      </c>
      <c r="AF51" s="142">
        <f t="shared" si="30"/>
        <v>3.9743638097241895E-3</v>
      </c>
      <c r="AG51" s="143">
        <f t="shared" si="31"/>
        <v>1.0878104591360722E-2</v>
      </c>
    </row>
    <row r="52" spans="1:33">
      <c r="A52" s="130">
        <v>0.33</v>
      </c>
      <c r="B52" s="131">
        <f t="shared" si="34"/>
        <v>5.6086302061018554</v>
      </c>
      <c r="C52" s="131">
        <f t="shared" si="34"/>
        <v>10.905669845198052</v>
      </c>
      <c r="D52" s="131">
        <f t="shared" si="34"/>
        <v>21.811339690396103</v>
      </c>
      <c r="E52" s="131">
        <f t="shared" si="34"/>
        <v>43.622679380792206</v>
      </c>
      <c r="F52" s="131">
        <f t="shared" si="34"/>
        <v>65.434019071188303</v>
      </c>
      <c r="G52" s="132">
        <f t="shared" si="34"/>
        <v>87.245358761584413</v>
      </c>
      <c r="H52" s="7"/>
      <c r="J52" s="130">
        <v>0.33</v>
      </c>
      <c r="K52" s="142">
        <f t="shared" ref="K52:K69" si="35">K$16*B52^2</f>
        <v>1.2622234917850618E-9</v>
      </c>
      <c r="L52" s="142">
        <f t="shared" ref="L52:L69" si="36">L$16*C52^2</f>
        <v>1.2939594123372672E-8</v>
      </c>
      <c r="M52" s="142">
        <f t="shared" ref="M52:M69" si="37">M$16*D52^2</f>
        <v>1.4639480148864235E-7</v>
      </c>
      <c r="N52" s="142">
        <f t="shared" ref="N52:N69" si="38">N$16*E52^2</f>
        <v>1.6562682338442676E-6</v>
      </c>
      <c r="O52" s="142">
        <f t="shared" ref="O52:O69" si="39">O$16*F52^2</f>
        <v>6.8462083472425501E-6</v>
      </c>
      <c r="P52" s="143">
        <f t="shared" ref="P52:P69" si="40">P$16*G52^2</f>
        <v>1.8738538800432462E-5</v>
      </c>
      <c r="S52" s="130">
        <v>0.33</v>
      </c>
      <c r="T52" s="142">
        <f t="shared" si="27"/>
        <v>7.2698854231307453E-7</v>
      </c>
      <c r="U52" s="142">
        <f t="shared" si="28"/>
        <v>7.452671203710562E-6</v>
      </c>
      <c r="V52" s="142">
        <f t="shared" si="29"/>
        <v>8.4317352694750059E-5</v>
      </c>
      <c r="W52" s="142">
        <f t="shared" ref="W52:W69" si="41">N52*0.01*2*PI()*$S52*$T$16^2</f>
        <v>9.539420212335369E-4</v>
      </c>
      <c r="X52" s="142">
        <f t="shared" ref="X52:X69" si="42">O52*0.01*2*PI()*$S52*$T$16^2</f>
        <v>3.9431329389177571E-3</v>
      </c>
      <c r="Y52" s="143">
        <f t="shared" ref="Y52:Y69" si="43">P52*0.01*2*PI()*$S52*$T$16^2</f>
        <v>1.0792623569648416E-2</v>
      </c>
      <c r="AA52" s="130">
        <v>0.33</v>
      </c>
      <c r="AB52" s="142">
        <f>SUM(T$20:T52)</f>
        <v>1.9404406586950823E-5</v>
      </c>
      <c r="AC52" s="142">
        <f>SUM(U$20:U52)</f>
        <v>1.9846808761553878E-4</v>
      </c>
      <c r="AD52" s="142">
        <f>SUM(V$20:V52)</f>
        <v>2.2440224286444472E-3</v>
      </c>
      <c r="AE52" s="142">
        <f>SUM(W$20:W52)</f>
        <v>2.5462132843933706E-2</v>
      </c>
      <c r="AF52" s="142">
        <f t="shared" si="30"/>
        <v>3.9431329389177571E-3</v>
      </c>
      <c r="AG52" s="143">
        <f t="shared" si="31"/>
        <v>1.0792623569648416E-2</v>
      </c>
    </row>
    <row r="53" spans="1:33">
      <c r="A53" s="130">
        <v>0.34</v>
      </c>
      <c r="B53" s="131">
        <f t="shared" si="34"/>
        <v>5.5021225040351878</v>
      </c>
      <c r="C53" s="131">
        <f t="shared" si="34"/>
        <v>10.698571535623975</v>
      </c>
      <c r="D53" s="131">
        <f t="shared" si="34"/>
        <v>21.39714307124795</v>
      </c>
      <c r="E53" s="131">
        <f t="shared" si="34"/>
        <v>42.794286142495899</v>
      </c>
      <c r="F53" s="131">
        <f t="shared" si="34"/>
        <v>64.191429213743845</v>
      </c>
      <c r="G53" s="132">
        <f t="shared" si="34"/>
        <v>85.588572284991798</v>
      </c>
      <c r="H53" s="7"/>
      <c r="J53" s="130">
        <v>0.34</v>
      </c>
      <c r="K53" s="142">
        <f t="shared" si="35"/>
        <v>1.2147395086578302E-9</v>
      </c>
      <c r="L53" s="142">
        <f t="shared" si="36"/>
        <v>1.2452815456182342E-8</v>
      </c>
      <c r="M53" s="142">
        <f t="shared" si="37"/>
        <v>1.4088752933831155E-7</v>
      </c>
      <c r="N53" s="142">
        <f t="shared" si="38"/>
        <v>1.5939605574447354E-6</v>
      </c>
      <c r="O53" s="142">
        <f t="shared" si="39"/>
        <v>6.5886586789296614E-6</v>
      </c>
      <c r="P53" s="143">
        <f t="shared" si="40"/>
        <v>1.8033607806817085E-5</v>
      </c>
      <c r="S53" s="130">
        <v>0.34</v>
      </c>
      <c r="T53" s="142">
        <f t="shared" ref="T53:T69" si="44">K53*0.01*2*PI()*$S53*$T$16^2</f>
        <v>7.2084093532466804E-7</v>
      </c>
      <c r="U53" s="142">
        <f t="shared" ref="U53:U69" si="45">L53*0.01*2*PI()*$S53*$T$16^2</f>
        <v>7.3896494490231296E-6</v>
      </c>
      <c r="V53" s="142">
        <f t="shared" ref="V53:V69" si="46">M53*0.01*2*PI()*$S53*$T$16^2</f>
        <v>8.3604342906423899E-5</v>
      </c>
      <c r="W53" s="142">
        <f t="shared" si="41"/>
        <v>9.4587523572738476E-4</v>
      </c>
      <c r="X53" s="142">
        <f t="shared" si="42"/>
        <v>3.9097887660723661E-3</v>
      </c>
      <c r="Y53" s="143">
        <f t="shared" si="43"/>
        <v>1.0701358296238597E-2</v>
      </c>
      <c r="AA53" s="130">
        <v>0.34</v>
      </c>
      <c r="AB53" s="142">
        <f>SUM(T$20:T53)</f>
        <v>2.0125247522275491E-5</v>
      </c>
      <c r="AC53" s="142">
        <f>SUM(U$20:U53)</f>
        <v>2.0585773706456191E-4</v>
      </c>
      <c r="AD53" s="142">
        <f>SUM(V$20:V53)</f>
        <v>2.3276267715508711E-3</v>
      </c>
      <c r="AE53" s="142">
        <f>SUM(W$20:W53)</f>
        <v>2.640800807966109E-2</v>
      </c>
      <c r="AF53" s="142">
        <f t="shared" ref="AF53:AF69" si="47">X53</f>
        <v>3.9097887660723661E-3</v>
      </c>
      <c r="AG53" s="143">
        <f t="shared" ref="AG53:AG69" si="48">Y53</f>
        <v>1.0701358296238597E-2</v>
      </c>
    </row>
    <row r="54" spans="1:33">
      <c r="A54" s="130">
        <v>0.35</v>
      </c>
      <c r="B54" s="131">
        <f t="shared" si="34"/>
        <v>5.3985403432629688</v>
      </c>
      <c r="C54" s="131">
        <f t="shared" si="34"/>
        <v>10.497161778566884</v>
      </c>
      <c r="D54" s="131">
        <f t="shared" si="34"/>
        <v>20.994323557133768</v>
      </c>
      <c r="E54" s="131">
        <f t="shared" si="34"/>
        <v>41.988647114267536</v>
      </c>
      <c r="F54" s="131">
        <f t="shared" si="34"/>
        <v>62.982970671401297</v>
      </c>
      <c r="G54" s="132">
        <f t="shared" si="34"/>
        <v>83.977294228535072</v>
      </c>
      <c r="H54" s="7"/>
      <c r="J54" s="130">
        <v>0.35</v>
      </c>
      <c r="K54" s="142">
        <f t="shared" si="35"/>
        <v>1.1694330080646467E-9</v>
      </c>
      <c r="L54" s="142">
        <f t="shared" si="36"/>
        <v>1.1988359095924739E-8</v>
      </c>
      <c r="M54" s="142">
        <f t="shared" si="37"/>
        <v>1.3563280527109897E-7</v>
      </c>
      <c r="N54" s="142">
        <f t="shared" si="38"/>
        <v>1.5345101366535543E-6</v>
      </c>
      <c r="O54" s="142">
        <f t="shared" si="39"/>
        <v>6.3429195173912084E-6</v>
      </c>
      <c r="P54" s="143">
        <f t="shared" si="40"/>
        <v>1.7361002975103381E-5</v>
      </c>
      <c r="S54" s="130">
        <v>0.35</v>
      </c>
      <c r="T54" s="142">
        <f t="shared" si="44"/>
        <v>7.1436597302803183E-7</v>
      </c>
      <c r="U54" s="142">
        <f t="shared" si="45"/>
        <v>7.3232718347354075E-6</v>
      </c>
      <c r="V54" s="142">
        <f t="shared" si="46"/>
        <v>8.285336589939489E-5</v>
      </c>
      <c r="W54" s="142">
        <f t="shared" si="41"/>
        <v>9.3737890014414238E-4</v>
      </c>
      <c r="X54" s="142">
        <f t="shared" si="42"/>
        <v>3.8746690418620207E-3</v>
      </c>
      <c r="Y54" s="143">
        <f t="shared" si="43"/>
        <v>1.0605233217742979E-2</v>
      </c>
      <c r="AA54" s="130">
        <v>0.35</v>
      </c>
      <c r="AB54" s="142">
        <f>SUM(T$20:T54)</f>
        <v>2.0839613495303524E-5</v>
      </c>
      <c r="AC54" s="142">
        <f>SUM(U$20:U54)</f>
        <v>2.1318100889929732E-4</v>
      </c>
      <c r="AD54" s="142">
        <f>SUM(V$20:V54)</f>
        <v>2.410480137450266E-3</v>
      </c>
      <c r="AE54" s="142">
        <f>SUM(W$20:W54)</f>
        <v>2.7345386979805233E-2</v>
      </c>
      <c r="AF54" s="142">
        <f t="shared" si="47"/>
        <v>3.8746690418620207E-3</v>
      </c>
      <c r="AG54" s="143">
        <f t="shared" si="48"/>
        <v>1.0605233217742979E-2</v>
      </c>
    </row>
    <row r="55" spans="1:33">
      <c r="A55" s="130">
        <v>0.36</v>
      </c>
      <c r="B55" s="131">
        <f t="shared" si="34"/>
        <v>5.2978362785927589</v>
      </c>
      <c r="C55" s="131">
        <f t="shared" si="34"/>
        <v>10.301348319485919</v>
      </c>
      <c r="D55" s="131">
        <f t="shared" si="34"/>
        <v>20.602696638971839</v>
      </c>
      <c r="E55" s="131">
        <f t="shared" si="34"/>
        <v>41.205393277943678</v>
      </c>
      <c r="F55" s="131">
        <f t="shared" si="34"/>
        <v>61.808089916915513</v>
      </c>
      <c r="G55" s="132">
        <f t="shared" si="34"/>
        <v>82.410786555887356</v>
      </c>
      <c r="H55" s="7"/>
      <c r="J55" s="130">
        <v>0.36</v>
      </c>
      <c r="K55" s="142">
        <f t="shared" si="35"/>
        <v>1.126210861488598E-9</v>
      </c>
      <c r="L55" s="142">
        <f t="shared" si="36"/>
        <v>1.1545270342249228E-8</v>
      </c>
      <c r="M55" s="142">
        <f t="shared" si="37"/>
        <v>1.3061982808512914E-7</v>
      </c>
      <c r="N55" s="142">
        <f t="shared" si="38"/>
        <v>1.4777947698121164E-6</v>
      </c>
      <c r="O55" s="142">
        <f t="shared" si="39"/>
        <v>6.1084857403298986E-6</v>
      </c>
      <c r="P55" s="143">
        <f t="shared" si="40"/>
        <v>1.6719341751140683E-5</v>
      </c>
      <c r="S55" s="130">
        <v>0.36</v>
      </c>
      <c r="T55" s="142">
        <f t="shared" si="44"/>
        <v>7.0761915376912225E-7</v>
      </c>
      <c r="U55" s="142">
        <f t="shared" si="45"/>
        <v>7.2541072981836576E-6</v>
      </c>
      <c r="V55" s="142">
        <f t="shared" si="46"/>
        <v>8.2070858465080684E-5</v>
      </c>
      <c r="W55" s="142">
        <f t="shared" si="41"/>
        <v>9.2852583847103255E-4</v>
      </c>
      <c r="X55" s="142">
        <f t="shared" si="42"/>
        <v>3.8380747852756834E-3</v>
      </c>
      <c r="Y55" s="143">
        <f t="shared" si="43"/>
        <v>1.0505072243648132E-2</v>
      </c>
      <c r="AA55" s="130">
        <v>0.36</v>
      </c>
      <c r="AB55" s="142">
        <f>SUM(T$20:T55)</f>
        <v>2.1547232649072647E-5</v>
      </c>
      <c r="AC55" s="142">
        <f>SUM(U$20:U55)</f>
        <v>2.2043511619748097E-4</v>
      </c>
      <c r="AD55" s="142">
        <f>SUM(V$20:V55)</f>
        <v>2.4925509959153468E-3</v>
      </c>
      <c r="AE55" s="142">
        <f>SUM(W$20:W55)</f>
        <v>2.8273912818276264E-2</v>
      </c>
      <c r="AF55" s="142">
        <f t="shared" si="47"/>
        <v>3.8380747852756834E-3</v>
      </c>
      <c r="AG55" s="143">
        <f t="shared" si="48"/>
        <v>1.0505072243648132E-2</v>
      </c>
    </row>
    <row r="56" spans="1:33">
      <c r="A56" s="130">
        <v>0.37</v>
      </c>
      <c r="B56" s="131">
        <f t="shared" si="34"/>
        <v>5.1999556359499408</v>
      </c>
      <c r="C56" s="131">
        <f t="shared" si="34"/>
        <v>10.11102484768044</v>
      </c>
      <c r="D56" s="131">
        <f t="shared" si="34"/>
        <v>20.22204969536088</v>
      </c>
      <c r="E56" s="131">
        <f t="shared" si="34"/>
        <v>40.44409939072176</v>
      </c>
      <c r="F56" s="131">
        <f t="shared" si="34"/>
        <v>60.666149086082633</v>
      </c>
      <c r="G56" s="132">
        <f t="shared" si="34"/>
        <v>80.888198781443521</v>
      </c>
      <c r="H56" s="7"/>
      <c r="J56" s="130">
        <v>0.37</v>
      </c>
      <c r="K56" s="142">
        <f t="shared" si="35"/>
        <v>1.0849804738814424E-9</v>
      </c>
      <c r="L56" s="142">
        <f t="shared" si="36"/>
        <v>1.1122599963621243E-8</v>
      </c>
      <c r="M56" s="142">
        <f t="shared" si="37"/>
        <v>1.2583785845111985E-7</v>
      </c>
      <c r="N56" s="142">
        <f t="shared" si="38"/>
        <v>1.4236929552703483E-6</v>
      </c>
      <c r="O56" s="142">
        <f t="shared" si="39"/>
        <v>5.8848551189436966E-6</v>
      </c>
      <c r="P56" s="143">
        <f t="shared" si="40"/>
        <v>1.6107249500472037E-5</v>
      </c>
      <c r="S56" s="130">
        <v>0.37</v>
      </c>
      <c r="T56" s="142">
        <f t="shared" si="44"/>
        <v>7.0064981879594182E-7</v>
      </c>
      <c r="U56" s="142">
        <f t="shared" si="45"/>
        <v>7.1826616576535113E-6</v>
      </c>
      <c r="V56" s="142">
        <f t="shared" si="46"/>
        <v>8.1262543284332678E-5</v>
      </c>
      <c r="W56" s="142">
        <f t="shared" si="41"/>
        <v>9.1938079545588933E-4</v>
      </c>
      <c r="X56" s="142">
        <f t="shared" si="42"/>
        <v>3.8002736196511705E-3</v>
      </c>
      <c r="Y56" s="143">
        <f t="shared" si="43"/>
        <v>1.0401607877267613E-2</v>
      </c>
      <c r="AA56" s="130">
        <v>0.37</v>
      </c>
      <c r="AB56" s="142">
        <f>SUM(T$20:T56)</f>
        <v>2.2247882467868587E-5</v>
      </c>
      <c r="AC56" s="142">
        <f>SUM(U$20:U56)</f>
        <v>2.2761777785513447E-4</v>
      </c>
      <c r="AD56" s="142">
        <f>SUM(V$20:V56)</f>
        <v>2.5738135391996796E-3</v>
      </c>
      <c r="AE56" s="142">
        <f>SUM(W$20:W56)</f>
        <v>2.9193293613732154E-2</v>
      </c>
      <c r="AF56" s="142">
        <f t="shared" si="47"/>
        <v>3.8002736196511705E-3</v>
      </c>
      <c r="AG56" s="143">
        <f t="shared" si="48"/>
        <v>1.0401607877267613E-2</v>
      </c>
    </row>
    <row r="57" spans="1:33">
      <c r="A57" s="130">
        <v>0.38</v>
      </c>
      <c r="B57" s="131">
        <f t="shared" si="34"/>
        <v>5.1048380657116565</v>
      </c>
      <c r="C57" s="131">
        <f t="shared" si="34"/>
        <v>9.926074016661552</v>
      </c>
      <c r="D57" s="131">
        <f t="shared" si="34"/>
        <v>19.852148033323104</v>
      </c>
      <c r="E57" s="131">
        <f t="shared" si="34"/>
        <v>39.704296066646208</v>
      </c>
      <c r="F57" s="131">
        <f t="shared" si="34"/>
        <v>59.556444099969319</v>
      </c>
      <c r="G57" s="132">
        <f t="shared" si="34"/>
        <v>79.408592133292416</v>
      </c>
      <c r="H57" s="7"/>
      <c r="J57" s="130">
        <v>0.38</v>
      </c>
      <c r="K57" s="142">
        <f t="shared" si="35"/>
        <v>1.0456505872013516E-9</v>
      </c>
      <c r="L57" s="142">
        <f t="shared" si="36"/>
        <v>1.0719412434732118E-8</v>
      </c>
      <c r="M57" s="142">
        <f t="shared" si="37"/>
        <v>1.2127631210803911E-7</v>
      </c>
      <c r="N57" s="142">
        <f t="shared" si="38"/>
        <v>1.3720849457752893E-6</v>
      </c>
      <c r="O57" s="142">
        <f t="shared" si="39"/>
        <v>5.6715326762560337E-6</v>
      </c>
      <c r="P57" s="143">
        <f t="shared" si="40"/>
        <v>1.5523371437380972E-5</v>
      </c>
      <c r="S57" s="130">
        <v>0.38</v>
      </c>
      <c r="T57" s="142">
        <f t="shared" si="44"/>
        <v>6.9350173173887525E-7</v>
      </c>
      <c r="U57" s="142">
        <f t="shared" si="45"/>
        <v>7.1093835528812934E-6</v>
      </c>
      <c r="V57" s="142">
        <f t="shared" si="46"/>
        <v>8.0433496136538788E-5</v>
      </c>
      <c r="W57" s="142">
        <f t="shared" si="41"/>
        <v>9.10001196991413E-4</v>
      </c>
      <c r="X57" s="142">
        <f t="shared" si="42"/>
        <v>3.7615029157343095E-3</v>
      </c>
      <c r="Y57" s="143">
        <f t="shared" si="43"/>
        <v>1.0295489818509021E-2</v>
      </c>
      <c r="AA57" s="130">
        <v>0.38</v>
      </c>
      <c r="AB57" s="142">
        <f>SUM(T$20:T57)</f>
        <v>2.2941384199607464E-5</v>
      </c>
      <c r="AC57" s="142">
        <f>SUM(U$20:U57)</f>
        <v>2.3472716140801576E-4</v>
      </c>
      <c r="AD57" s="142">
        <f>SUM(V$20:V57)</f>
        <v>2.6542470353362185E-3</v>
      </c>
      <c r="AE57" s="142">
        <f>SUM(W$20:W57)</f>
        <v>3.0103294810723567E-2</v>
      </c>
      <c r="AF57" s="142">
        <f t="shared" si="47"/>
        <v>3.7615029157343095E-3</v>
      </c>
      <c r="AG57" s="143">
        <f t="shared" si="48"/>
        <v>1.0295489818509021E-2</v>
      </c>
    </row>
    <row r="58" spans="1:33">
      <c r="A58" s="130">
        <v>0.39</v>
      </c>
      <c r="B58" s="131">
        <f t="shared" si="34"/>
        <v>5.012418873523373</v>
      </c>
      <c r="C58" s="131">
        <f t="shared" si="34"/>
        <v>9.7463700318510007</v>
      </c>
      <c r="D58" s="131">
        <f t="shared" si="34"/>
        <v>19.492740063702001</v>
      </c>
      <c r="E58" s="131">
        <f t="shared" si="34"/>
        <v>38.985480127404003</v>
      </c>
      <c r="F58" s="131">
        <f t="shared" si="34"/>
        <v>58.478220191106011</v>
      </c>
      <c r="G58" s="132">
        <f t="shared" si="34"/>
        <v>77.970960254808006</v>
      </c>
      <c r="H58" s="7"/>
      <c r="J58" s="130">
        <v>0.39</v>
      </c>
      <c r="K58" s="142">
        <f t="shared" si="35"/>
        <v>1.0081319035040056E-9</v>
      </c>
      <c r="L58" s="142">
        <f t="shared" si="36"/>
        <v>1.0334792324073043E-8</v>
      </c>
      <c r="M58" s="142">
        <f t="shared" si="37"/>
        <v>1.1692483213025765E-7</v>
      </c>
      <c r="N58" s="142">
        <f t="shared" si="38"/>
        <v>1.3228535660806494E-6</v>
      </c>
      <c r="O58" s="142">
        <f t="shared" si="39"/>
        <v>5.4680340667165574E-6</v>
      </c>
      <c r="P58" s="143">
        <f t="shared" si="40"/>
        <v>1.496638187508911E-5</v>
      </c>
      <c r="S58" s="130">
        <v>0.39</v>
      </c>
      <c r="T58" s="142">
        <f t="shared" si="44"/>
        <v>6.8621361941116372E-7</v>
      </c>
      <c r="U58" s="142">
        <f t="shared" si="45"/>
        <v>7.0346699890315461E-6</v>
      </c>
      <c r="V58" s="142">
        <f t="shared" si="46"/>
        <v>7.9588208622571391E-5</v>
      </c>
      <c r="W58" s="142">
        <f t="shared" si="41"/>
        <v>9.0043785974437251E-4</v>
      </c>
      <c r="X58" s="142">
        <f t="shared" si="42"/>
        <v>3.7219727249413483E-3</v>
      </c>
      <c r="Y58" s="143">
        <f t="shared" si="43"/>
        <v>1.0187292992413199E-2</v>
      </c>
      <c r="AA58" s="130">
        <v>0.39</v>
      </c>
      <c r="AB58" s="142">
        <f>SUM(T$20:T58)</f>
        <v>2.3627597819018629E-5</v>
      </c>
      <c r="AC58" s="142">
        <f>SUM(U$20:U58)</f>
        <v>2.417618313970473E-4</v>
      </c>
      <c r="AD58" s="142">
        <f>SUM(V$20:V58)</f>
        <v>2.7338352439587898E-3</v>
      </c>
      <c r="AE58" s="142">
        <f>SUM(W$20:W58)</f>
        <v>3.1003732670467941E-2</v>
      </c>
      <c r="AF58" s="142">
        <f t="shared" si="47"/>
        <v>3.7219727249413483E-3</v>
      </c>
      <c r="AG58" s="143">
        <f t="shared" si="48"/>
        <v>1.0187292992413199E-2</v>
      </c>
    </row>
    <row r="59" spans="1:33">
      <c r="A59" s="130">
        <v>0.4</v>
      </c>
      <c r="B59" s="131">
        <f t="shared" si="34"/>
        <v>4.9226301547495366</v>
      </c>
      <c r="C59" s="131">
        <f t="shared" si="34"/>
        <v>9.5717808564574316</v>
      </c>
      <c r="D59" s="131">
        <f t="shared" si="34"/>
        <v>19.143561712914863</v>
      </c>
      <c r="E59" s="131">
        <f t="shared" si="34"/>
        <v>38.287123425829726</v>
      </c>
      <c r="F59" s="131">
        <f t="shared" si="34"/>
        <v>57.430685138744586</v>
      </c>
      <c r="G59" s="132">
        <f t="shared" si="34"/>
        <v>76.574246851659453</v>
      </c>
      <c r="H59" s="7"/>
      <c r="J59" s="130">
        <v>0.4</v>
      </c>
      <c r="K59" s="142">
        <f t="shared" si="35"/>
        <v>9.7233755726723417E-10</v>
      </c>
      <c r="L59" s="142">
        <f t="shared" si="36"/>
        <v>9.9678491359374194E-9</v>
      </c>
      <c r="M59" s="142">
        <f t="shared" si="37"/>
        <v>1.1277334370855414E-7</v>
      </c>
      <c r="N59" s="142">
        <f t="shared" si="38"/>
        <v>1.2758848327231795E-6</v>
      </c>
      <c r="O59" s="142">
        <f t="shared" si="39"/>
        <v>5.2738881380556098E-6</v>
      </c>
      <c r="P59" s="143">
        <f t="shared" si="40"/>
        <v>1.4434991237726399E-5</v>
      </c>
      <c r="S59" s="130">
        <v>0.4</v>
      </c>
      <c r="T59" s="142">
        <f t="shared" si="44"/>
        <v>6.7881967260448619E-7</v>
      </c>
      <c r="U59" s="142">
        <f t="shared" si="45"/>
        <v>6.9588714705671924E-6</v>
      </c>
      <c r="V59" s="142">
        <f t="shared" si="46"/>
        <v>7.8730646247900083E-5</v>
      </c>
      <c r="W59" s="142">
        <f t="shared" si="41"/>
        <v>8.9073564829106301E-4</v>
      </c>
      <c r="X59" s="142">
        <f t="shared" si="42"/>
        <v>3.6818684956377457E-3</v>
      </c>
      <c r="Y59" s="143">
        <f t="shared" si="43"/>
        <v>1.0077524983794287E-2</v>
      </c>
      <c r="AA59" s="130">
        <v>0.4</v>
      </c>
      <c r="AB59" s="142">
        <f>SUM(T$20:T59)</f>
        <v>2.4306417491623115E-5</v>
      </c>
      <c r="AC59" s="142">
        <f>SUM(U$20:U59)</f>
        <v>2.487207028676145E-4</v>
      </c>
      <c r="AD59" s="142">
        <f>SUM(V$20:V59)</f>
        <v>2.81256589020669E-3</v>
      </c>
      <c r="AE59" s="142">
        <f>SUM(W$20:W59)</f>
        <v>3.1894468318759001E-2</v>
      </c>
      <c r="AF59" s="142">
        <f t="shared" si="47"/>
        <v>3.6818684956377457E-3</v>
      </c>
      <c r="AG59" s="143">
        <f t="shared" si="48"/>
        <v>1.0077524983794287E-2</v>
      </c>
    </row>
    <row r="60" spans="1:33">
      <c r="A60" s="130">
        <v>0.41</v>
      </c>
      <c r="B60" s="131">
        <f t="shared" ref="B60:G69" si="49">B$17*(0.2*B$13/SIN(2*PI()*B$18))*SQRT(((COS(2*PI()*B$18)*SIN(2*PI()*$A60)/$A60)-(SIN(2*PI()*SQRT($A60^2+B$18^2))/SQRT($A60^2+B$18^2)))^2+(COS(2*PI()*B$18)*COS(2*PI()*$A60)/$A60-COS(2*PI()*SQRT($A60^2+B$18^2))/SQRT($A60^2+B$18^2))^2)</f>
        <v>4.8354017565701275</v>
      </c>
      <c r="C60" s="131">
        <f t="shared" si="49"/>
        <v>9.4021700822196905</v>
      </c>
      <c r="D60" s="131">
        <f t="shared" si="49"/>
        <v>18.804340164439381</v>
      </c>
      <c r="E60" s="131">
        <f t="shared" si="49"/>
        <v>37.608680328878762</v>
      </c>
      <c r="F60" s="131">
        <f t="shared" si="49"/>
        <v>56.413020493318143</v>
      </c>
      <c r="G60" s="132">
        <f t="shared" si="49"/>
        <v>75.217360657757524</v>
      </c>
      <c r="H60" s="7"/>
      <c r="J60" s="130">
        <v>0.41</v>
      </c>
      <c r="K60" s="142">
        <f t="shared" si="35"/>
        <v>9.3818346267111764E-10</v>
      </c>
      <c r="L60" s="142">
        <f t="shared" si="36"/>
        <v>9.6177208705380592E-9</v>
      </c>
      <c r="M60" s="142">
        <f t="shared" si="37"/>
        <v>1.0881209442824503E-7</v>
      </c>
      <c r="N60" s="142">
        <f t="shared" si="38"/>
        <v>1.2310684097177256E-6</v>
      </c>
      <c r="O60" s="142">
        <f t="shared" si="39"/>
        <v>5.0886388149062163E-6</v>
      </c>
      <c r="P60" s="143">
        <f t="shared" si="40"/>
        <v>1.392795121593289E-5</v>
      </c>
      <c r="S60" s="130">
        <v>0.41</v>
      </c>
      <c r="T60" s="142">
        <f t="shared" si="44"/>
        <v>6.7135000686626489E-7</v>
      </c>
      <c r="U60" s="142">
        <f t="shared" si="45"/>
        <v>6.8822967248752397E-6</v>
      </c>
      <c r="V60" s="142">
        <f t="shared" si="46"/>
        <v>7.7864301864317937E-5</v>
      </c>
      <c r="W60" s="142">
        <f t="shared" si="41"/>
        <v>8.8093407974145941E-4</v>
      </c>
      <c r="X60" s="142">
        <f t="shared" si="42"/>
        <v>3.6413535723607265E-3</v>
      </c>
      <c r="Y60" s="143">
        <f t="shared" si="43"/>
        <v>9.9666328777822406E-3</v>
      </c>
      <c r="AA60" s="130">
        <v>0.41</v>
      </c>
      <c r="AB60" s="142">
        <f>SUM(T$20:T60)</f>
        <v>2.4977767498489379E-5</v>
      </c>
      <c r="AC60" s="142">
        <f>SUM(U$20:U60)</f>
        <v>2.5560299959248974E-4</v>
      </c>
      <c r="AD60" s="142">
        <f>SUM(V$20:V60)</f>
        <v>2.8904301920710078E-3</v>
      </c>
      <c r="AE60" s="142">
        <f>SUM(W$20:W60)</f>
        <v>3.2775402398500457E-2</v>
      </c>
      <c r="AF60" s="142">
        <f t="shared" si="47"/>
        <v>3.6413535723607265E-3</v>
      </c>
      <c r="AG60" s="143">
        <f t="shared" si="48"/>
        <v>9.9666328777822406E-3</v>
      </c>
    </row>
    <row r="61" spans="1:33">
      <c r="A61" s="130">
        <v>0.42</v>
      </c>
      <c r="B61" s="131">
        <f t="shared" si="49"/>
        <v>4.7506620895222369</v>
      </c>
      <c r="C61" s="131">
        <f t="shared" si="49"/>
        <v>9.2373985074043485</v>
      </c>
      <c r="D61" s="131">
        <f t="shared" si="49"/>
        <v>18.474797014808697</v>
      </c>
      <c r="E61" s="131">
        <f t="shared" si="49"/>
        <v>36.949594029617394</v>
      </c>
      <c r="F61" s="131">
        <f t="shared" si="49"/>
        <v>55.424391044426095</v>
      </c>
      <c r="G61" s="132">
        <f t="shared" si="49"/>
        <v>73.899188059234788</v>
      </c>
      <c r="H61" s="7"/>
      <c r="J61" s="130">
        <v>0.42</v>
      </c>
      <c r="K61" s="142">
        <f t="shared" si="35"/>
        <v>9.055885579403919E-10</v>
      </c>
      <c r="L61" s="142">
        <f t="shared" si="36"/>
        <v>9.2835765288659527E-9</v>
      </c>
      <c r="M61" s="142">
        <f t="shared" si="37"/>
        <v>1.0503168260842737E-7</v>
      </c>
      <c r="N61" s="142">
        <f t="shared" si="38"/>
        <v>1.1882979291791857E-6</v>
      </c>
      <c r="O61" s="142">
        <f t="shared" si="39"/>
        <v>4.911846424099512E-6</v>
      </c>
      <c r="P61" s="143">
        <f t="shared" si="40"/>
        <v>1.3444058394282647E-5</v>
      </c>
      <c r="S61" s="130">
        <v>0.42</v>
      </c>
      <c r="T61" s="142">
        <f t="shared" si="44"/>
        <v>6.6383108418678548E-7</v>
      </c>
      <c r="U61" s="142">
        <f t="shared" si="45"/>
        <v>6.8052170251622448E-6</v>
      </c>
      <c r="V61" s="142">
        <f t="shared" si="46"/>
        <v>7.6992244577922379E-5</v>
      </c>
      <c r="W61" s="142">
        <f t="shared" si="41"/>
        <v>8.7106787706990184E-4</v>
      </c>
      <c r="X61" s="142">
        <f t="shared" si="42"/>
        <v>3.6005714830195414E-3</v>
      </c>
      <c r="Y61" s="143">
        <f t="shared" si="43"/>
        <v>9.8550095200457943E-3</v>
      </c>
      <c r="AA61" s="130">
        <v>0.42</v>
      </c>
      <c r="AB61" s="142">
        <f>SUM(T$20:T61)</f>
        <v>2.5641598582676163E-5</v>
      </c>
      <c r="AC61" s="142">
        <f>SUM(U$20:U61)</f>
        <v>2.6240821661765198E-4</v>
      </c>
      <c r="AD61" s="142">
        <f>SUM(V$20:V61)</f>
        <v>2.9674224366489301E-3</v>
      </c>
      <c r="AE61" s="142">
        <f>SUM(W$20:W61)</f>
        <v>3.3646470275570356E-2</v>
      </c>
      <c r="AF61" s="142">
        <f t="shared" si="47"/>
        <v>3.6005714830195414E-3</v>
      </c>
      <c r="AG61" s="143">
        <f t="shared" si="48"/>
        <v>9.8550095200457943E-3</v>
      </c>
    </row>
    <row r="62" spans="1:33">
      <c r="A62" s="130">
        <v>0.43</v>
      </c>
      <c r="B62" s="131">
        <f t="shared" si="49"/>
        <v>4.6683388080946431</v>
      </c>
      <c r="C62" s="131">
        <f t="shared" si="49"/>
        <v>9.0773254601840261</v>
      </c>
      <c r="D62" s="131">
        <f t="shared" si="49"/>
        <v>18.154650920368052</v>
      </c>
      <c r="E62" s="131">
        <f t="shared" si="49"/>
        <v>36.309301840736104</v>
      </c>
      <c r="F62" s="131">
        <f t="shared" si="49"/>
        <v>54.46395276110416</v>
      </c>
      <c r="G62" s="132">
        <f t="shared" si="49"/>
        <v>72.618603681472209</v>
      </c>
      <c r="H62" s="7"/>
      <c r="J62" s="130">
        <v>0.43</v>
      </c>
      <c r="K62" s="142">
        <f t="shared" si="35"/>
        <v>8.7447496561018495E-10</v>
      </c>
      <c r="L62" s="142">
        <f t="shared" si="36"/>
        <v>8.964617755642994E-9</v>
      </c>
      <c r="M62" s="142">
        <f t="shared" si="37"/>
        <v>1.0142307588986784E-7</v>
      </c>
      <c r="N62" s="142">
        <f t="shared" si="38"/>
        <v>1.1474712016204832E-6</v>
      </c>
      <c r="O62" s="142">
        <f t="shared" si="39"/>
        <v>4.7430885639344134E-6</v>
      </c>
      <c r="P62" s="143">
        <f t="shared" si="40"/>
        <v>1.2982156630534054E-5</v>
      </c>
      <c r="S62" s="130">
        <v>0.43</v>
      </c>
      <c r="T62" s="142">
        <f t="shared" si="44"/>
        <v>6.5628609717496211E-7</v>
      </c>
      <c r="U62" s="142">
        <f t="shared" si="45"/>
        <v>6.7278701288047309E-6</v>
      </c>
      <c r="V62" s="142">
        <f t="shared" si="46"/>
        <v>7.611716430646568E-5</v>
      </c>
      <c r="W62" s="142">
        <f t="shared" si="41"/>
        <v>8.6116747322400418E-4</v>
      </c>
      <c r="X62" s="142">
        <f t="shared" si="42"/>
        <v>3.5596480226368385E-3</v>
      </c>
      <c r="Y62" s="143">
        <f t="shared" si="43"/>
        <v>9.7429992201345864E-3</v>
      </c>
      <c r="AA62" s="130">
        <v>0.43</v>
      </c>
      <c r="AB62" s="142">
        <f>SUM(T$20:T62)</f>
        <v>2.6297884679851124E-5</v>
      </c>
      <c r="AC62" s="142">
        <f>SUM(U$20:U62)</f>
        <v>2.691360867464567E-4</v>
      </c>
      <c r="AD62" s="142">
        <f>SUM(V$20:V62)</f>
        <v>3.0435396009553957E-3</v>
      </c>
      <c r="AE62" s="142">
        <f>SUM(W$20:W62)</f>
        <v>3.4507637748794361E-2</v>
      </c>
      <c r="AF62" s="142">
        <f t="shared" si="47"/>
        <v>3.5596480226368385E-3</v>
      </c>
      <c r="AG62" s="143">
        <f t="shared" si="48"/>
        <v>9.7429992201345864E-3</v>
      </c>
    </row>
    <row r="63" spans="1:33">
      <c r="A63" s="130">
        <v>0.44</v>
      </c>
      <c r="B63" s="131">
        <f t="shared" si="49"/>
        <v>4.58835937787729</v>
      </c>
      <c r="C63" s="131">
        <f t="shared" si="49"/>
        <v>8.9218099014280625</v>
      </c>
      <c r="D63" s="131">
        <f t="shared" si="49"/>
        <v>17.843619802856125</v>
      </c>
      <c r="E63" s="131">
        <f t="shared" si="49"/>
        <v>35.68723960571225</v>
      </c>
      <c r="F63" s="131">
        <f t="shared" si="49"/>
        <v>53.530859408568375</v>
      </c>
      <c r="G63" s="132">
        <f t="shared" si="49"/>
        <v>71.3744792114245</v>
      </c>
      <c r="H63" s="7"/>
      <c r="J63" s="130">
        <v>0.44</v>
      </c>
      <c r="K63" s="142">
        <f t="shared" si="35"/>
        <v>8.4476808470113067E-10</v>
      </c>
      <c r="L63" s="142">
        <f t="shared" si="36"/>
        <v>8.6600797842486316E-9</v>
      </c>
      <c r="M63" s="142">
        <f t="shared" si="37"/>
        <v>9.7977621925627818E-8</v>
      </c>
      <c r="N63" s="142">
        <f t="shared" si="38"/>
        <v>1.1084903369031914E-6</v>
      </c>
      <c r="O63" s="142">
        <f t="shared" si="39"/>
        <v>4.5819606041287492E-6</v>
      </c>
      <c r="P63" s="143">
        <f t="shared" si="40"/>
        <v>1.2541138424030153E-5</v>
      </c>
      <c r="S63" s="130">
        <v>0.44</v>
      </c>
      <c r="T63" s="142">
        <f t="shared" si="44"/>
        <v>6.4873531772724695E-7</v>
      </c>
      <c r="U63" s="142">
        <f t="shared" si="45"/>
        <v>6.6504638517037052E-6</v>
      </c>
      <c r="V63" s="142">
        <f t="shared" si="46"/>
        <v>7.5241412218561254E-5</v>
      </c>
      <c r="W63" s="142">
        <f t="shared" si="41"/>
        <v>8.5125946864208308E-4</v>
      </c>
      <c r="X63" s="142">
        <f t="shared" si="42"/>
        <v>3.5186931445034663E-3</v>
      </c>
      <c r="Y63" s="143">
        <f t="shared" si="43"/>
        <v>9.6309029276987496E-3</v>
      </c>
      <c r="AA63" s="130">
        <v>0.44</v>
      </c>
      <c r="AB63" s="142">
        <f>SUM(T$20:T63)</f>
        <v>2.6946619997578372E-5</v>
      </c>
      <c r="AC63" s="142">
        <f>SUM(U$20:U63)</f>
        <v>2.7578655059816041E-4</v>
      </c>
      <c r="AD63" s="142">
        <f>SUM(V$20:V63)</f>
        <v>3.1187810131739569E-3</v>
      </c>
      <c r="AE63" s="142">
        <f>SUM(W$20:W63)</f>
        <v>3.5358897217436444E-2</v>
      </c>
      <c r="AF63" s="142">
        <f t="shared" si="47"/>
        <v>3.5186931445034663E-3</v>
      </c>
      <c r="AG63" s="143">
        <f t="shared" si="48"/>
        <v>9.6309029276987496E-3</v>
      </c>
    </row>
    <row r="64" spans="1:33">
      <c r="A64" s="130">
        <v>0.45</v>
      </c>
      <c r="B64" s="131">
        <f t="shared" si="49"/>
        <v>4.5106515447871356</v>
      </c>
      <c r="C64" s="131">
        <f t="shared" si="49"/>
        <v>8.7707113370860963</v>
      </c>
      <c r="D64" s="131">
        <f t="shared" si="49"/>
        <v>17.541422674172193</v>
      </c>
      <c r="E64" s="131">
        <f t="shared" si="49"/>
        <v>35.082845348344385</v>
      </c>
      <c r="F64" s="131">
        <f t="shared" si="49"/>
        <v>52.624268022516574</v>
      </c>
      <c r="G64" s="132">
        <f t="shared" si="49"/>
        <v>70.16569069668877</v>
      </c>
      <c r="H64" s="7"/>
      <c r="J64" s="130">
        <v>0.45</v>
      </c>
      <c r="K64" s="142">
        <f t="shared" si="35"/>
        <v>8.163966282715456E-10</v>
      </c>
      <c r="L64" s="142">
        <f t="shared" si="36"/>
        <v>8.3692318216833054E-9</v>
      </c>
      <c r="M64" s="142">
        <f t="shared" si="37"/>
        <v>9.468705273642754E-8</v>
      </c>
      <c r="N64" s="142">
        <f t="shared" si="38"/>
        <v>1.0712617935128584E-6</v>
      </c>
      <c r="O64" s="142">
        <f t="shared" si="39"/>
        <v>4.4280758894995208E-6</v>
      </c>
      <c r="P64" s="143">
        <f t="shared" si="40"/>
        <v>1.2119945473185373E-5</v>
      </c>
      <c r="S64" s="130">
        <v>0.45</v>
      </c>
      <c r="T64" s="142">
        <f t="shared" si="44"/>
        <v>6.4119641244834121E-7</v>
      </c>
      <c r="U64" s="142">
        <f t="shared" si="45"/>
        <v>6.5731793017975478E-6</v>
      </c>
      <c r="V64" s="142">
        <f t="shared" si="46"/>
        <v>7.4367037316707505E-5</v>
      </c>
      <c r="W64" s="142">
        <f t="shared" si="41"/>
        <v>8.4136704514285537E-4</v>
      </c>
      <c r="X64" s="142">
        <f t="shared" si="42"/>
        <v>3.477802670997445E-3</v>
      </c>
      <c r="Y64" s="143">
        <f t="shared" si="43"/>
        <v>9.5189829151170087E-3</v>
      </c>
      <c r="AA64" s="130">
        <v>0.45</v>
      </c>
      <c r="AB64" s="142">
        <f>SUM(T$20:T64)</f>
        <v>2.7587816410026712E-5</v>
      </c>
      <c r="AC64" s="142">
        <f>SUM(U$20:U64)</f>
        <v>2.8235972989995795E-4</v>
      </c>
      <c r="AD64" s="142">
        <f>SUM(V$20:V64)</f>
        <v>3.1931480504906644E-3</v>
      </c>
      <c r="AE64" s="142">
        <f>SUM(W$20:W64)</f>
        <v>3.6200264262579301E-2</v>
      </c>
      <c r="AF64" s="142">
        <f t="shared" si="47"/>
        <v>3.477802670997445E-3</v>
      </c>
      <c r="AG64" s="143">
        <f t="shared" si="48"/>
        <v>9.5189829151170087E-3</v>
      </c>
    </row>
    <row r="65" spans="1:33">
      <c r="A65" s="130">
        <v>0.46</v>
      </c>
      <c r="B65" s="131">
        <f t="shared" si="49"/>
        <v>4.4351437200596813</v>
      </c>
      <c r="C65" s="131">
        <f t="shared" si="49"/>
        <v>8.6238905667827126</v>
      </c>
      <c r="D65" s="131">
        <f t="shared" si="49"/>
        <v>17.247781133565425</v>
      </c>
      <c r="E65" s="131">
        <f t="shared" si="49"/>
        <v>34.49556226713085</v>
      </c>
      <c r="F65" s="131">
        <f t="shared" si="49"/>
        <v>51.743343400696276</v>
      </c>
      <c r="G65" s="132">
        <f t="shared" si="49"/>
        <v>68.991124534261701</v>
      </c>
      <c r="H65" s="7"/>
      <c r="J65" s="130">
        <v>0.46</v>
      </c>
      <c r="K65" s="142">
        <f t="shared" si="35"/>
        <v>7.8929261762845536E-10</v>
      </c>
      <c r="L65" s="142">
        <f t="shared" si="36"/>
        <v>8.0913769892231854E-9</v>
      </c>
      <c r="M65" s="142">
        <f t="shared" si="37"/>
        <v>9.1543484039231267E-8</v>
      </c>
      <c r="N65" s="142">
        <f t="shared" si="38"/>
        <v>1.0356963709628144E-6</v>
      </c>
      <c r="O65" s="142">
        <f t="shared" si="39"/>
        <v>4.2810657085639292E-6</v>
      </c>
      <c r="P65" s="143">
        <f t="shared" si="40"/>
        <v>1.1717568589544412E-5</v>
      </c>
      <c r="S65" s="130">
        <v>0.46</v>
      </c>
      <c r="T65" s="142">
        <f t="shared" si="44"/>
        <v>6.336847272078543E-7</v>
      </c>
      <c r="U65" s="142">
        <f t="shared" si="45"/>
        <v>6.496173796174316E-6</v>
      </c>
      <c r="V65" s="142">
        <f t="shared" si="46"/>
        <v>7.3495819440647309E-5</v>
      </c>
      <c r="W65" s="142">
        <f t="shared" si="41"/>
        <v>8.3151033931585432E-4</v>
      </c>
      <c r="X65" s="142">
        <f t="shared" si="42"/>
        <v>3.43705983699857E-3</v>
      </c>
      <c r="Y65" s="143">
        <f t="shared" si="43"/>
        <v>9.4074670019276274E-3</v>
      </c>
      <c r="AA65" s="130">
        <v>0.46</v>
      </c>
      <c r="AB65" s="142">
        <f>SUM(T$20:T65)</f>
        <v>2.8221501137234567E-5</v>
      </c>
      <c r="AC65" s="142">
        <f>SUM(U$20:U65)</f>
        <v>2.8885590369613227E-4</v>
      </c>
      <c r="AD65" s="142">
        <f>SUM(V$20:V65)</f>
        <v>3.2666438699313115E-3</v>
      </c>
      <c r="AE65" s="142">
        <f>SUM(W$20:W65)</f>
        <v>3.7031774601895155E-2</v>
      </c>
      <c r="AF65" s="142">
        <f t="shared" si="47"/>
        <v>3.43705983699857E-3</v>
      </c>
      <c r="AG65" s="143">
        <f t="shared" si="48"/>
        <v>9.4074670019276274E-3</v>
      </c>
    </row>
    <row r="66" spans="1:33">
      <c r="A66" s="130">
        <v>0.47</v>
      </c>
      <c r="B66" s="131">
        <f t="shared" si="49"/>
        <v>4.3617652930228248</v>
      </c>
      <c r="C66" s="131">
        <f t="shared" si="49"/>
        <v>8.481210291988825</v>
      </c>
      <c r="D66" s="131">
        <f t="shared" si="49"/>
        <v>16.96242058397765</v>
      </c>
      <c r="E66" s="131">
        <f t="shared" si="49"/>
        <v>33.9248411679553</v>
      </c>
      <c r="F66" s="131">
        <f t="shared" si="49"/>
        <v>50.887261751932954</v>
      </c>
      <c r="G66" s="132">
        <f t="shared" si="49"/>
        <v>67.8496823359106</v>
      </c>
      <c r="H66" s="7"/>
      <c r="J66" s="130">
        <v>0.47</v>
      </c>
      <c r="K66" s="142">
        <f t="shared" si="35"/>
        <v>7.6339134259689317E-10</v>
      </c>
      <c r="L66" s="142">
        <f t="shared" si="36"/>
        <v>7.8258519151237642E-9</v>
      </c>
      <c r="M66" s="142">
        <f t="shared" si="37"/>
        <v>8.8539410639214143E-8</v>
      </c>
      <c r="N66" s="142">
        <f t="shared" si="38"/>
        <v>1.0017091576602234E-6</v>
      </c>
      <c r="O66" s="142">
        <f t="shared" si="39"/>
        <v>4.1405790780429534E-6</v>
      </c>
      <c r="P66" s="143">
        <f t="shared" si="40"/>
        <v>1.1333047107953854E-5</v>
      </c>
      <c r="S66" s="130">
        <v>0.47</v>
      </c>
      <c r="T66" s="142">
        <f t="shared" si="44"/>
        <v>6.2621354324818376E-7</v>
      </c>
      <c r="U66" s="142">
        <f t="shared" si="45"/>
        <v>6.4195834865434343E-6</v>
      </c>
      <c r="V66" s="142">
        <f t="shared" si="46"/>
        <v>7.2629298971190427E-5</v>
      </c>
      <c r="W66" s="142">
        <f t="shared" si="41"/>
        <v>8.2170677858184403E-4</v>
      </c>
      <c r="X66" s="142">
        <f t="shared" si="42"/>
        <v>3.3965366789989165E-3</v>
      </c>
      <c r="Y66" s="143">
        <f t="shared" si="43"/>
        <v>9.2965523569185499E-3</v>
      </c>
      <c r="AA66" s="130">
        <v>0.47</v>
      </c>
      <c r="AB66" s="142">
        <f>SUM(T$20:T66)</f>
        <v>2.8847714680482753E-5</v>
      </c>
      <c r="AC66" s="142">
        <f>SUM(U$20:U66)</f>
        <v>2.9527548718267572E-4</v>
      </c>
      <c r="AD66" s="142">
        <f>SUM(V$20:V66)</f>
        <v>3.339273168902502E-3</v>
      </c>
      <c r="AE66" s="142">
        <f>SUM(W$20:W66)</f>
        <v>3.7853481380476998E-2</v>
      </c>
      <c r="AF66" s="142">
        <f t="shared" si="47"/>
        <v>3.3965366789989165E-3</v>
      </c>
      <c r="AG66" s="143">
        <f t="shared" si="48"/>
        <v>9.2965523569185499E-3</v>
      </c>
    </row>
    <row r="67" spans="1:33">
      <c r="A67" s="130">
        <v>0.48</v>
      </c>
      <c r="B67" s="131">
        <f t="shared" si="49"/>
        <v>4.2904468821577639</v>
      </c>
      <c r="C67" s="131">
        <f t="shared" si="49"/>
        <v>8.3425356041956515</v>
      </c>
      <c r="D67" s="131">
        <f t="shared" si="49"/>
        <v>16.685071208391303</v>
      </c>
      <c r="E67" s="131">
        <f t="shared" si="49"/>
        <v>33.370142416782606</v>
      </c>
      <c r="F67" s="131">
        <f t="shared" si="49"/>
        <v>50.055213625173906</v>
      </c>
      <c r="G67" s="132">
        <f t="shared" si="49"/>
        <v>66.740284833565212</v>
      </c>
      <c r="H67" s="7"/>
      <c r="J67" s="130">
        <v>0.48</v>
      </c>
      <c r="K67" s="142">
        <f t="shared" si="35"/>
        <v>7.3863129563659793E-10</v>
      </c>
      <c r="L67" s="142">
        <f t="shared" si="36"/>
        <v>7.5720260592218338E-9</v>
      </c>
      <c r="M67" s="142">
        <f t="shared" si="37"/>
        <v>8.5667698788505604E-8</v>
      </c>
      <c r="N67" s="142">
        <f t="shared" si="38"/>
        <v>9.6921944445512921E-7</v>
      </c>
      <c r="O67" s="142">
        <f t="shared" si="39"/>
        <v>4.0062823855151002E-6</v>
      </c>
      <c r="P67" s="143">
        <f t="shared" si="40"/>
        <v>1.096546790848113E-5</v>
      </c>
      <c r="S67" s="130">
        <v>0.48</v>
      </c>
      <c r="T67" s="142">
        <f t="shared" si="44"/>
        <v>6.1879430722225234E-7</v>
      </c>
      <c r="U67" s="142">
        <f t="shared" si="45"/>
        <v>6.343525717451142E-6</v>
      </c>
      <c r="V67" s="142">
        <f t="shared" si="46"/>
        <v>7.1768803510376637E-5</v>
      </c>
      <c r="W67" s="142">
        <f t="shared" si="41"/>
        <v>8.1197138304443025E-4</v>
      </c>
      <c r="X67" s="142">
        <f t="shared" si="42"/>
        <v>3.3562952828107805E-3</v>
      </c>
      <c r="Y67" s="143">
        <f t="shared" si="43"/>
        <v>9.1864089131890522E-3</v>
      </c>
      <c r="AA67" s="130">
        <v>0.48</v>
      </c>
      <c r="AB67" s="142">
        <f>SUM(T$20:T67)</f>
        <v>2.9466508987705006E-5</v>
      </c>
      <c r="AC67" s="142">
        <f>SUM(U$20:U67)</f>
        <v>3.0161901290012686E-4</v>
      </c>
      <c r="AD67" s="142">
        <f>SUM(V$20:V67)</f>
        <v>3.4110419724128786E-3</v>
      </c>
      <c r="AE67" s="142">
        <f>SUM(W$20:W67)</f>
        <v>3.866545276352143E-2</v>
      </c>
      <c r="AF67" s="142">
        <f t="shared" si="47"/>
        <v>3.3562952828107805E-3</v>
      </c>
      <c r="AG67" s="143">
        <f t="shared" si="48"/>
        <v>9.1864089131890522E-3</v>
      </c>
    </row>
    <row r="68" spans="1:33">
      <c r="A68" s="130">
        <v>0.49</v>
      </c>
      <c r="B68" s="131">
        <f t="shared" si="49"/>
        <v>4.2211205335969746</v>
      </c>
      <c r="C68" s="131">
        <f t="shared" si="49"/>
        <v>8.2077343708830046</v>
      </c>
      <c r="D68" s="131">
        <f t="shared" si="49"/>
        <v>16.415468741766009</v>
      </c>
      <c r="E68" s="131">
        <f t="shared" si="49"/>
        <v>32.830937483532018</v>
      </c>
      <c r="F68" s="131">
        <f t="shared" si="49"/>
        <v>49.246406225298031</v>
      </c>
      <c r="G68" s="132">
        <f t="shared" si="49"/>
        <v>65.661874967064037</v>
      </c>
      <c r="H68" s="7"/>
      <c r="J68" s="130">
        <v>0.49</v>
      </c>
      <c r="K68" s="142">
        <f t="shared" si="35"/>
        <v>7.1495408622590762E-10</v>
      </c>
      <c r="L68" s="142">
        <f t="shared" si="36"/>
        <v>7.3293008352481013E-9</v>
      </c>
      <c r="M68" s="142">
        <f t="shared" si="37"/>
        <v>8.2921576256289793E-8</v>
      </c>
      <c r="N68" s="142">
        <f t="shared" si="38"/>
        <v>9.3815061229645535E-7</v>
      </c>
      <c r="O68" s="142">
        <f t="shared" si="39"/>
        <v>3.8778589250408902E-6</v>
      </c>
      <c r="P68" s="143">
        <f t="shared" si="40"/>
        <v>1.0613964145387056E-5</v>
      </c>
      <c r="S68" s="130">
        <v>0.49</v>
      </c>
      <c r="T68" s="142">
        <f t="shared" si="44"/>
        <v>6.1143683745624677E-7</v>
      </c>
      <c r="U68" s="142">
        <f t="shared" si="45"/>
        <v>6.2681011407682399E-6</v>
      </c>
      <c r="V68" s="142">
        <f t="shared" si="46"/>
        <v>7.0915471804174689E-5</v>
      </c>
      <c r="W68" s="142">
        <f t="shared" si="41"/>
        <v>8.0231703614452323E-4</v>
      </c>
      <c r="X68" s="142">
        <f t="shared" si="42"/>
        <v>3.3163889023207637E-3</v>
      </c>
      <c r="Y68" s="143">
        <f t="shared" si="43"/>
        <v>9.0771824302558809E-3</v>
      </c>
      <c r="AA68" s="130">
        <v>0.49</v>
      </c>
      <c r="AB68" s="142">
        <f>SUM(T$20:T68)</f>
        <v>3.0077945825161254E-5</v>
      </c>
      <c r="AC68" s="142">
        <f>SUM(U$20:U68)</f>
        <v>3.0788711404089512E-4</v>
      </c>
      <c r="AD68" s="142">
        <f>SUM(V$20:V68)</f>
        <v>3.4819574442170533E-3</v>
      </c>
      <c r="AE68" s="142">
        <f>SUM(W$20:W68)</f>
        <v>3.9467769799665951E-2</v>
      </c>
      <c r="AF68" s="142">
        <f t="shared" si="47"/>
        <v>3.3163889023207637E-3</v>
      </c>
      <c r="AG68" s="143">
        <f t="shared" si="48"/>
        <v>9.0771824302558809E-3</v>
      </c>
    </row>
    <row r="69" spans="1:33" ht="16.5" thickBot="1">
      <c r="A69" s="133">
        <v>0.5</v>
      </c>
      <c r="B69" s="134">
        <f t="shared" si="49"/>
        <v>4.1537198750036097</v>
      </c>
      <c r="C69" s="134">
        <f t="shared" si="49"/>
        <v>8.0766775347292405</v>
      </c>
      <c r="D69" s="134">
        <f t="shared" si="49"/>
        <v>16.153355069458481</v>
      </c>
      <c r="E69" s="134">
        <f t="shared" si="49"/>
        <v>32.306710138916962</v>
      </c>
      <c r="F69" s="134">
        <f t="shared" si="49"/>
        <v>48.460065208375447</v>
      </c>
      <c r="G69" s="135">
        <f t="shared" si="49"/>
        <v>64.613420277833924</v>
      </c>
      <c r="H69" s="7"/>
      <c r="J69" s="133">
        <v>0.5</v>
      </c>
      <c r="K69" s="144">
        <f t="shared" si="35"/>
        <v>6.923043407742706E-10</v>
      </c>
      <c r="L69" s="144">
        <f t="shared" si="36"/>
        <v>7.097108584787441E-9</v>
      </c>
      <c r="M69" s="144">
        <f t="shared" si="37"/>
        <v>8.0294620720490543E-8</v>
      </c>
      <c r="N69" s="144">
        <f t="shared" si="38"/>
        <v>9.084300008989037E-7</v>
      </c>
      <c r="O69" s="144">
        <f t="shared" si="39"/>
        <v>3.7550083542955942E-6</v>
      </c>
      <c r="P69" s="145">
        <f t="shared" si="40"/>
        <v>1.0277713761261194E-5</v>
      </c>
      <c r="S69" s="133">
        <v>0.5</v>
      </c>
      <c r="T69" s="144">
        <f t="shared" si="44"/>
        <v>6.0414950861799247E-7</v>
      </c>
      <c r="U69" s="144">
        <f t="shared" si="45"/>
        <v>6.1933956088047991E-6</v>
      </c>
      <c r="V69" s="144">
        <f t="shared" si="46"/>
        <v>7.0070275160631068E-5</v>
      </c>
      <c r="W69" s="144">
        <f t="shared" si="41"/>
        <v>7.9275472697904576E-4</v>
      </c>
      <c r="X69" s="144">
        <f t="shared" si="42"/>
        <v>3.2768629611175937E-3</v>
      </c>
      <c r="Y69" s="145">
        <f t="shared" si="43"/>
        <v>8.9689972355769115E-3</v>
      </c>
      <c r="AA69" s="133">
        <v>0.5</v>
      </c>
      <c r="AB69" s="144">
        <f>SUM(T$20:T69)</f>
        <v>3.0682095333779244E-5</v>
      </c>
      <c r="AC69" s="144">
        <f>SUM(U$20:U69)</f>
        <v>3.1408050964969994E-4</v>
      </c>
      <c r="AD69" s="144">
        <f>SUM(V$20:V69)</f>
        <v>3.5520277193776843E-3</v>
      </c>
      <c r="AE69" s="144">
        <f>SUM(W$20:W69)</f>
        <v>4.0260524526644997E-2</v>
      </c>
      <c r="AF69" s="144">
        <f t="shared" si="47"/>
        <v>3.2768629611175937E-3</v>
      </c>
      <c r="AG69" s="145">
        <f t="shared" si="48"/>
        <v>8.9689972355769115E-3</v>
      </c>
    </row>
    <row r="70" spans="1:33">
      <c r="H70" s="7"/>
    </row>
    <row r="71" spans="1:33">
      <c r="H71" s="7"/>
    </row>
    <row r="72" spans="1:33">
      <c r="H72" s="7"/>
    </row>
    <row r="73" spans="1:33">
      <c r="H73" s="7"/>
    </row>
    <row r="74" spans="1:33">
      <c r="H74" s="7"/>
    </row>
    <row r="75" spans="1:33">
      <c r="H75" s="7"/>
    </row>
    <row r="76" spans="1:33">
      <c r="H76" s="7"/>
    </row>
    <row r="77" spans="1:33">
      <c r="H77" s="7"/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66"/>
  <sheetViews>
    <sheetView workbookViewId="0">
      <selection sqref="A1:XFD2"/>
    </sheetView>
  </sheetViews>
  <sheetFormatPr defaultRowHeight="15.75"/>
  <cols>
    <col min="1" max="1" width="8.85546875" style="18"/>
    <col min="2" max="2" width="15.85546875" style="18" customWidth="1"/>
    <col min="3" max="3" width="9.85546875" style="18" customWidth="1"/>
    <col min="4" max="4" width="8.85546875" style="18"/>
    <col min="5" max="5" width="11.85546875" style="18" customWidth="1"/>
    <col min="6" max="6" width="7.85546875" style="18" customWidth="1"/>
    <col min="7" max="7" width="11.85546875" style="103" customWidth="1"/>
    <col min="8" max="16" width="8.7109375" style="103"/>
    <col min="24" max="24" width="8.7109375" style="103"/>
    <col min="25" max="25" width="15.42578125" style="20" customWidth="1"/>
    <col min="26" max="26" width="10.5703125" style="20" customWidth="1"/>
    <col min="27" max="27" width="10.85546875" style="20" customWidth="1"/>
    <col min="28" max="28" width="10.5703125" style="20" customWidth="1"/>
    <col min="29" max="29" width="11.140625" style="20" customWidth="1"/>
    <col min="30" max="30" width="10.85546875" style="20" customWidth="1"/>
    <col min="31" max="31" width="10" style="20" customWidth="1"/>
  </cols>
  <sheetData>
    <row r="1" spans="1:31">
      <c r="A1" s="177" t="s">
        <v>93</v>
      </c>
      <c r="B1" s="162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/>
      <c r="Z1"/>
      <c r="AA1"/>
      <c r="AB1"/>
      <c r="AC1"/>
      <c r="AD1"/>
      <c r="AE1"/>
    </row>
    <row r="2" spans="1:31">
      <c r="A2" s="159"/>
      <c r="B2" s="162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/>
      <c r="Z2"/>
      <c r="AA2"/>
      <c r="AB2"/>
      <c r="AC2"/>
      <c r="AD2"/>
      <c r="AE2"/>
    </row>
    <row r="3" spans="1:31" ht="26.25">
      <c r="A3" s="106" t="s">
        <v>74</v>
      </c>
    </row>
    <row r="5" spans="1:31" ht="16.5" thickBot="1"/>
    <row r="6" spans="1:31">
      <c r="A6" s="151"/>
      <c r="B6" s="49" t="s">
        <v>48</v>
      </c>
      <c r="C6" s="152"/>
      <c r="D6" s="152"/>
      <c r="E6" s="153"/>
      <c r="G6" s="151"/>
      <c r="H6" s="152"/>
      <c r="I6" s="152"/>
      <c r="J6" s="49" t="s">
        <v>72</v>
      </c>
      <c r="K6" s="152"/>
      <c r="L6" s="152"/>
      <c r="M6" s="153"/>
      <c r="O6" s="19" t="s">
        <v>72</v>
      </c>
      <c r="P6" s="153"/>
      <c r="Z6" s="65"/>
    </row>
    <row r="7" spans="1:31" s="150" customFormat="1" ht="21">
      <c r="A7" s="111"/>
      <c r="B7" s="112"/>
      <c r="C7" s="108" t="s">
        <v>21</v>
      </c>
      <c r="D7" s="112"/>
      <c r="E7" s="113"/>
      <c r="F7" s="149"/>
      <c r="G7" s="111"/>
      <c r="H7" s="112"/>
      <c r="I7" s="112"/>
      <c r="J7" s="108" t="s">
        <v>22</v>
      </c>
      <c r="K7" s="112"/>
      <c r="L7" s="112"/>
      <c r="M7" s="113"/>
      <c r="O7" s="111"/>
      <c r="P7" s="113"/>
      <c r="Y7" s="108"/>
      <c r="Z7" s="108"/>
      <c r="AA7" s="108"/>
      <c r="AB7" s="108"/>
      <c r="AC7" s="108"/>
      <c r="AD7" s="108"/>
      <c r="AE7" s="108"/>
    </row>
    <row r="8" spans="1:31">
      <c r="A8" s="154"/>
      <c r="B8" s="155"/>
      <c r="C8" s="155"/>
      <c r="D8" s="155"/>
      <c r="E8" s="156"/>
      <c r="G8" s="154"/>
      <c r="H8" s="155"/>
      <c r="I8" s="155"/>
      <c r="J8" s="155"/>
      <c r="K8" s="155"/>
      <c r="L8" s="155"/>
      <c r="M8" s="156"/>
      <c r="O8" s="38" t="s">
        <v>6</v>
      </c>
      <c r="P8" s="101" t="s">
        <v>23</v>
      </c>
    </row>
    <row r="9" spans="1:31">
      <c r="A9" s="154"/>
      <c r="B9" s="155"/>
      <c r="C9" s="20"/>
      <c r="D9" s="20"/>
      <c r="E9" s="51"/>
      <c r="G9" s="78"/>
      <c r="H9" s="20"/>
      <c r="I9" s="20"/>
      <c r="J9" s="155"/>
      <c r="K9" s="20"/>
      <c r="L9" s="20"/>
      <c r="M9" s="51"/>
      <c r="N9" s="4"/>
      <c r="O9" s="38">
        <v>3.2000000000000001E-2</v>
      </c>
      <c r="P9" s="101">
        <v>9.1999999999999993</v>
      </c>
    </row>
    <row r="10" spans="1:31">
      <c r="A10" s="78" t="s">
        <v>8</v>
      </c>
      <c r="B10" s="20">
        <v>3.5</v>
      </c>
      <c r="C10" s="20">
        <v>3.5</v>
      </c>
      <c r="D10" s="20">
        <v>3.5</v>
      </c>
      <c r="E10" s="51">
        <v>3.5</v>
      </c>
      <c r="G10" s="78" t="s">
        <v>8</v>
      </c>
      <c r="H10" s="20">
        <v>1.8</v>
      </c>
      <c r="I10" s="20">
        <v>3.5</v>
      </c>
      <c r="J10" s="20">
        <v>7</v>
      </c>
      <c r="K10" s="20">
        <v>14</v>
      </c>
      <c r="L10" s="20">
        <v>21</v>
      </c>
      <c r="M10" s="51">
        <v>28</v>
      </c>
      <c r="O10" s="38">
        <v>6.25E-2</v>
      </c>
      <c r="P10" s="101">
        <v>17.399999999999999</v>
      </c>
    </row>
    <row r="11" spans="1:31">
      <c r="A11" s="96" t="s">
        <v>17</v>
      </c>
      <c r="B11" s="65">
        <v>13</v>
      </c>
      <c r="C11" s="65">
        <v>13</v>
      </c>
      <c r="D11" s="65">
        <v>13</v>
      </c>
      <c r="E11" s="83">
        <v>13</v>
      </c>
      <c r="G11" s="96" t="s">
        <v>17</v>
      </c>
      <c r="H11" s="65">
        <v>13</v>
      </c>
      <c r="I11" s="65">
        <v>13</v>
      </c>
      <c r="J11" s="65">
        <v>13</v>
      </c>
      <c r="K11" s="65">
        <v>13</v>
      </c>
      <c r="L11" s="65">
        <v>13</v>
      </c>
      <c r="M11" s="83">
        <v>13</v>
      </c>
      <c r="O11" s="38">
        <v>0.125</v>
      </c>
      <c r="P11" s="101">
        <v>32.299999999999997</v>
      </c>
    </row>
    <row r="12" spans="1:31">
      <c r="A12" s="96" t="s">
        <v>13</v>
      </c>
      <c r="B12" s="65">
        <v>5.0000000000000001E-3</v>
      </c>
      <c r="C12" s="65">
        <v>5.0000000000000001E-3</v>
      </c>
      <c r="D12" s="65">
        <v>5.0000000000000001E-3</v>
      </c>
      <c r="E12" s="83">
        <v>5.0000000000000001E-3</v>
      </c>
      <c r="G12" s="96" t="s">
        <v>13</v>
      </c>
      <c r="H12" s="65">
        <v>5.0000000000000001E-3</v>
      </c>
      <c r="I12" s="65">
        <v>5.0000000000000001E-3</v>
      </c>
      <c r="J12" s="65">
        <v>5.0000000000000001E-3</v>
      </c>
      <c r="K12" s="65">
        <v>5.0000000000000001E-3</v>
      </c>
      <c r="L12" s="65">
        <v>5.0000000000000001E-3</v>
      </c>
      <c r="M12" s="83">
        <v>5.0000000000000001E-3</v>
      </c>
      <c r="O12" s="38">
        <v>0.25</v>
      </c>
      <c r="P12" s="101">
        <v>51</v>
      </c>
    </row>
    <row r="13" spans="1:31">
      <c r="A13" s="96" t="s">
        <v>18</v>
      </c>
      <c r="B13" s="65">
        <v>85.714285714285708</v>
      </c>
      <c r="C13" s="65"/>
      <c r="D13" s="65"/>
      <c r="E13" s="83"/>
      <c r="G13" s="96" t="s">
        <v>18</v>
      </c>
      <c r="H13" s="65">
        <v>85.714285714285708</v>
      </c>
      <c r="I13" s="155"/>
      <c r="J13" s="155"/>
      <c r="K13" s="155"/>
      <c r="L13" s="155"/>
      <c r="M13" s="156"/>
      <c r="O13" s="38">
        <v>0.375</v>
      </c>
      <c r="P13" s="101">
        <v>60</v>
      </c>
    </row>
    <row r="14" spans="1:31" ht="16.5" thickBot="1">
      <c r="A14" s="78" t="s">
        <v>0</v>
      </c>
      <c r="B14" s="20">
        <v>39.659999999999997</v>
      </c>
      <c r="C14" s="20">
        <v>15.06</v>
      </c>
      <c r="D14" s="20">
        <v>6.4489999999999998</v>
      </c>
      <c r="E14" s="51">
        <v>2.5310000000000001</v>
      </c>
      <c r="G14" s="78" t="s">
        <v>0</v>
      </c>
      <c r="H14" s="20">
        <v>6.4489999999999998</v>
      </c>
      <c r="I14" s="20">
        <v>6.4489999999999998</v>
      </c>
      <c r="J14" s="20">
        <v>6.4489999999999998</v>
      </c>
      <c r="K14" s="20">
        <v>6.4489999999999998</v>
      </c>
      <c r="L14" s="20">
        <v>6.4489999999999998</v>
      </c>
      <c r="M14" s="51">
        <v>6.4489999999999998</v>
      </c>
      <c r="O14" s="157">
        <v>0.5</v>
      </c>
      <c r="P14" s="158">
        <v>64.599999999999994</v>
      </c>
    </row>
    <row r="15" spans="1:31" ht="16.5" thickBot="1">
      <c r="A15" s="92" t="s">
        <v>4</v>
      </c>
      <c r="B15" s="99">
        <v>0.05</v>
      </c>
      <c r="C15" s="99">
        <v>0.125</v>
      </c>
      <c r="D15" s="99">
        <v>0.25</v>
      </c>
      <c r="E15" s="100">
        <v>0.375</v>
      </c>
      <c r="G15" s="92" t="s">
        <v>4</v>
      </c>
      <c r="H15" s="99">
        <v>0.25</v>
      </c>
      <c r="I15" s="99">
        <v>0.25</v>
      </c>
      <c r="J15" s="99">
        <v>0.25</v>
      </c>
      <c r="K15" s="99">
        <v>0.25</v>
      </c>
      <c r="L15" s="99">
        <v>0.25</v>
      </c>
      <c r="M15" s="100">
        <v>0.25</v>
      </c>
    </row>
    <row r="16" spans="1:31">
      <c r="A16" s="19" t="s">
        <v>1</v>
      </c>
      <c r="B16" s="49" t="s">
        <v>63</v>
      </c>
      <c r="C16" s="49" t="s">
        <v>63</v>
      </c>
      <c r="D16" s="49" t="s">
        <v>63</v>
      </c>
      <c r="E16" s="50" t="s">
        <v>63</v>
      </c>
      <c r="G16" s="19" t="s">
        <v>1</v>
      </c>
      <c r="H16" s="49" t="s">
        <v>63</v>
      </c>
      <c r="I16" s="49" t="s">
        <v>63</v>
      </c>
      <c r="J16" s="49" t="s">
        <v>63</v>
      </c>
      <c r="K16" s="49" t="s">
        <v>63</v>
      </c>
      <c r="L16" s="49" t="s">
        <v>63</v>
      </c>
      <c r="M16" s="50" t="s">
        <v>63</v>
      </c>
    </row>
    <row r="17" spans="1:13">
      <c r="A17" s="78">
        <v>0.01</v>
      </c>
      <c r="B17" s="20">
        <v>6855.1810621118802</v>
      </c>
      <c r="C17" s="20">
        <v>968.43244215516324</v>
      </c>
      <c r="D17" s="20">
        <v>18.042771551831091</v>
      </c>
      <c r="E17" s="51">
        <v>172.82134967879347</v>
      </c>
      <c r="G17" s="78">
        <v>0.01</v>
      </c>
      <c r="H17" s="20">
        <v>9.2791396552274197</v>
      </c>
      <c r="I17" s="20">
        <v>18.042771551831091</v>
      </c>
      <c r="J17" s="20">
        <v>36.085543103662182</v>
      </c>
      <c r="K17" s="20">
        <v>72.171086207324365</v>
      </c>
      <c r="L17" s="20">
        <v>108.25662931098654</v>
      </c>
      <c r="M17" s="51">
        <v>144.34217241464873</v>
      </c>
    </row>
    <row r="18" spans="1:13">
      <c r="A18" s="78">
        <v>0.02</v>
      </c>
      <c r="B18" s="20">
        <v>2664.8177959510922</v>
      </c>
      <c r="C18" s="20">
        <v>440.87220567936163</v>
      </c>
      <c r="D18" s="20">
        <v>17.999692847582516</v>
      </c>
      <c r="E18" s="51">
        <v>84.641529143774946</v>
      </c>
      <c r="G18" s="78">
        <v>0.02</v>
      </c>
      <c r="H18" s="20">
        <v>9.2569848930424374</v>
      </c>
      <c r="I18" s="20">
        <v>17.999692847582516</v>
      </c>
      <c r="J18" s="20">
        <v>35.999385695165032</v>
      </c>
      <c r="K18" s="20">
        <v>71.998771390330063</v>
      </c>
      <c r="L18" s="20">
        <v>107.99815708549509</v>
      </c>
      <c r="M18" s="51">
        <v>143.99754278066013</v>
      </c>
    </row>
    <row r="19" spans="1:13">
      <c r="A19" s="78">
        <v>0.03</v>
      </c>
      <c r="B19" s="20">
        <v>1359.2776082754667</v>
      </c>
      <c r="C19" s="20">
        <v>265.62625838745697</v>
      </c>
      <c r="D19" s="20">
        <v>17.928575647926049</v>
      </c>
      <c r="E19" s="51">
        <v>55.542723963951445</v>
      </c>
      <c r="G19" s="78">
        <v>0.03</v>
      </c>
      <c r="H19" s="20">
        <v>9.2204103332191121</v>
      </c>
      <c r="I19" s="20">
        <v>17.928575647926049</v>
      </c>
      <c r="J19" s="20">
        <v>35.857151295852098</v>
      </c>
      <c r="K19" s="20">
        <v>71.714302591704197</v>
      </c>
      <c r="L19" s="20">
        <v>107.57145388755629</v>
      </c>
      <c r="M19" s="51">
        <v>143.42860518340839</v>
      </c>
    </row>
    <row r="20" spans="1:13">
      <c r="A20" s="78">
        <v>0.04</v>
      </c>
      <c r="B20" s="20">
        <v>778.13634732983371</v>
      </c>
      <c r="C20" s="20">
        <v>179.05272949421919</v>
      </c>
      <c r="D20" s="20">
        <v>17.830412978646329</v>
      </c>
      <c r="E20" s="51">
        <v>41.226562133993596</v>
      </c>
      <c r="G20" s="78">
        <v>0.04</v>
      </c>
      <c r="H20" s="20">
        <v>9.1699266747323982</v>
      </c>
      <c r="I20" s="20">
        <v>17.830412978646329</v>
      </c>
      <c r="J20" s="20">
        <v>35.660825957292658</v>
      </c>
      <c r="K20" s="20">
        <v>71.321651914585317</v>
      </c>
      <c r="L20" s="20">
        <v>106.98247787187796</v>
      </c>
      <c r="M20" s="51">
        <v>142.64330382917063</v>
      </c>
    </row>
    <row r="21" spans="1:13">
      <c r="A21" s="78">
        <v>0.05</v>
      </c>
      <c r="B21" s="20">
        <v>478.3767540101652</v>
      </c>
      <c r="C21" s="20">
        <v>128.32705792174175</v>
      </c>
      <c r="D21" s="20">
        <v>17.706541377086083</v>
      </c>
      <c r="E21" s="51">
        <v>32.827992143958106</v>
      </c>
      <c r="G21" s="78">
        <v>0.05</v>
      </c>
      <c r="H21" s="20">
        <v>9.1062212796442719</v>
      </c>
      <c r="I21" s="20">
        <v>17.706541377086083</v>
      </c>
      <c r="J21" s="20">
        <v>35.413082754172166</v>
      </c>
      <c r="K21" s="20">
        <v>70.826165508344332</v>
      </c>
      <c r="L21" s="20">
        <v>106.2392482625165</v>
      </c>
      <c r="M21" s="51">
        <v>141.65233101668866</v>
      </c>
    </row>
    <row r="22" spans="1:13">
      <c r="A22" s="78">
        <v>0.06</v>
      </c>
      <c r="B22" s="20">
        <v>310.02536216344208</v>
      </c>
      <c r="C22" s="20">
        <v>95.754228463355389</v>
      </c>
      <c r="D22" s="20">
        <v>17.558591989322601</v>
      </c>
      <c r="E22" s="51">
        <v>27.387296902648874</v>
      </c>
      <c r="G22" s="78">
        <v>0.06</v>
      </c>
      <c r="H22" s="20">
        <v>9.0301330230801948</v>
      </c>
      <c r="I22" s="20">
        <v>17.558591989322601</v>
      </c>
      <c r="J22" s="20">
        <v>35.117183978645201</v>
      </c>
      <c r="K22" s="20">
        <v>70.234367957290402</v>
      </c>
      <c r="L22" s="20">
        <v>105.35155193593559</v>
      </c>
      <c r="M22" s="51">
        <v>140.4687359145808</v>
      </c>
    </row>
    <row r="23" spans="1:13">
      <c r="A23" s="78">
        <v>7.0000000000000007E-2</v>
      </c>
      <c r="B23" s="20">
        <v>209.69449821452102</v>
      </c>
      <c r="C23" s="20">
        <v>73.678625770855788</v>
      </c>
      <c r="D23" s="20">
        <v>17.388433896782924</v>
      </c>
      <c r="E23" s="51">
        <v>23.632161624544274</v>
      </c>
      <c r="G23" s="78">
        <v>7.0000000000000007E-2</v>
      </c>
      <c r="H23" s="20">
        <v>8.9426231469169331</v>
      </c>
      <c r="I23" s="20">
        <v>17.388433896782924</v>
      </c>
      <c r="J23" s="20">
        <v>34.776867793565849</v>
      </c>
      <c r="K23" s="20">
        <v>69.553735587131698</v>
      </c>
      <c r="L23" s="20">
        <v>104.33060338069753</v>
      </c>
      <c r="M23" s="51">
        <v>139.1074711742634</v>
      </c>
    </row>
    <row r="24" spans="1:13">
      <c r="A24" s="78">
        <v>0.08</v>
      </c>
      <c r="B24" s="20">
        <v>147.12390406095216</v>
      </c>
      <c r="C24" s="20">
        <v>58.215300012793669</v>
      </c>
      <c r="D24" s="20">
        <v>17.198113310807635</v>
      </c>
      <c r="E24" s="51">
        <v>20.923481585936049</v>
      </c>
      <c r="G24" s="78">
        <v>0.08</v>
      </c>
      <c r="H24" s="20">
        <v>8.844743988415356</v>
      </c>
      <c r="I24" s="20">
        <v>17.198113310807635</v>
      </c>
      <c r="J24" s="20">
        <v>34.39622662161527</v>
      </c>
      <c r="K24" s="20">
        <v>68.79245324323054</v>
      </c>
      <c r="L24" s="20">
        <v>103.1886798648458</v>
      </c>
      <c r="M24" s="51">
        <v>137.58490648646108</v>
      </c>
    </row>
    <row r="25" spans="1:13">
      <c r="A25" s="78">
        <v>0.09</v>
      </c>
      <c r="B25" s="20">
        <v>106.67418524409004</v>
      </c>
      <c r="C25" s="20">
        <v>47.161167388059781</v>
      </c>
      <c r="D25" s="20">
        <v>16.989792173595976</v>
      </c>
      <c r="E25" s="51">
        <v>18.904154972739473</v>
      </c>
      <c r="G25" s="78">
        <v>0.09</v>
      </c>
      <c r="H25" s="20">
        <v>8.7376074035636453</v>
      </c>
      <c r="I25" s="20">
        <v>16.989792173595976</v>
      </c>
      <c r="J25" s="20">
        <v>33.979584347191953</v>
      </c>
      <c r="K25" s="20">
        <v>67.959168694383905</v>
      </c>
      <c r="L25" s="20">
        <v>101.93875304157584</v>
      </c>
      <c r="M25" s="51">
        <v>135.91833738876781</v>
      </c>
    </row>
    <row r="26" spans="1:13">
      <c r="A26" s="78">
        <v>0.1</v>
      </c>
      <c r="B26" s="20">
        <v>79.767536093477943</v>
      </c>
      <c r="C26" s="20">
        <v>39.159100022144102</v>
      </c>
      <c r="D26" s="20">
        <v>16.765689302653303</v>
      </c>
      <c r="E26" s="51">
        <v>17.358682499806747</v>
      </c>
      <c r="G26" s="78">
        <v>0.1</v>
      </c>
      <c r="H26" s="20">
        <v>8.6223544985074128</v>
      </c>
      <c r="I26" s="20">
        <v>16.765689302653303</v>
      </c>
      <c r="J26" s="20">
        <v>33.531378605306607</v>
      </c>
      <c r="K26" s="20">
        <v>67.062757210613213</v>
      </c>
      <c r="L26" s="20">
        <v>100.5941358159198</v>
      </c>
      <c r="M26" s="51">
        <v>134.12551442122643</v>
      </c>
    </row>
    <row r="27" spans="1:13">
      <c r="A27" s="78">
        <v>0.11</v>
      </c>
      <c r="B27" s="20">
        <v>61.463633336090759</v>
      </c>
      <c r="C27" s="20">
        <v>33.318012151713312</v>
      </c>
      <c r="D27" s="20">
        <v>16.528026603464362</v>
      </c>
      <c r="E27" s="51">
        <v>16.14934310374489</v>
      </c>
      <c r="G27" s="78">
        <v>0.11</v>
      </c>
      <c r="H27" s="20">
        <v>8.500127967495958</v>
      </c>
      <c r="I27" s="20">
        <v>16.528026603464362</v>
      </c>
      <c r="J27" s="20">
        <v>33.056053206928723</v>
      </c>
      <c r="K27" s="20">
        <v>66.112106413857447</v>
      </c>
      <c r="L27" s="20">
        <v>99.168159620786156</v>
      </c>
      <c r="M27" s="51">
        <v>132.22421282771489</v>
      </c>
    </row>
    <row r="28" spans="1:13">
      <c r="A28" s="78">
        <v>0.12</v>
      </c>
      <c r="B28" s="20">
        <v>48.792707703730628</v>
      </c>
      <c r="C28" s="20">
        <v>29.024041296690548</v>
      </c>
      <c r="D28" s="20">
        <v>16.278982153316111</v>
      </c>
      <c r="E28" s="51">
        <v>15.184219791881736</v>
      </c>
      <c r="G28" s="78">
        <v>0.12</v>
      </c>
      <c r="H28" s="20">
        <v>8.3720479645625723</v>
      </c>
      <c r="I28" s="20">
        <v>16.278982153316111</v>
      </c>
      <c r="J28" s="20">
        <v>32.557964306632222</v>
      </c>
      <c r="K28" s="20">
        <v>65.115928613264444</v>
      </c>
      <c r="L28" s="20">
        <v>97.673892919896659</v>
      </c>
      <c r="M28" s="51">
        <v>130.23185722652889</v>
      </c>
    </row>
    <row r="29" spans="1:13">
      <c r="A29" s="78">
        <v>0.13</v>
      </c>
      <c r="B29" s="20">
        <v>39.898682463300823</v>
      </c>
      <c r="C29" s="20">
        <v>25.840564494016121</v>
      </c>
      <c r="D29" s="20">
        <v>16.020651223253328</v>
      </c>
      <c r="E29" s="51">
        <v>14.399896762493842</v>
      </c>
      <c r="G29" s="78">
        <v>0.13</v>
      </c>
      <c r="H29" s="20">
        <v>8.2391920576731401</v>
      </c>
      <c r="I29" s="20">
        <v>16.020651223253328</v>
      </c>
      <c r="J29" s="20">
        <v>32.041302446506656</v>
      </c>
      <c r="K29" s="20">
        <v>64.082604893013311</v>
      </c>
      <c r="L29" s="20">
        <v>96.12390733951996</v>
      </c>
      <c r="M29" s="51">
        <v>128.16520978602662</v>
      </c>
    </row>
    <row r="30" spans="1:13">
      <c r="A30" s="78">
        <v>0.14000000000000001</v>
      </c>
      <c r="B30" s="20">
        <v>33.579925127504012</v>
      </c>
      <c r="C30" s="20">
        <v>23.452114633865691</v>
      </c>
      <c r="D30" s="20">
        <v>15.755015631207284</v>
      </c>
      <c r="E30" s="51">
        <v>13.751485588077593</v>
      </c>
      <c r="G30" s="78">
        <v>0.14000000000000001</v>
      </c>
      <c r="H30" s="20">
        <v>8.1025794674780318</v>
      </c>
      <c r="I30" s="20">
        <v>15.755015631207284</v>
      </c>
      <c r="J30" s="20">
        <v>31.510031262414568</v>
      </c>
      <c r="K30" s="20">
        <v>63.020062524829136</v>
      </c>
      <c r="L30" s="20">
        <v>94.530093787243686</v>
      </c>
      <c r="M30" s="51">
        <v>126.04012504965827</v>
      </c>
    </row>
    <row r="31" spans="1:13">
      <c r="A31" s="78">
        <v>0.15</v>
      </c>
      <c r="B31" s="20">
        <v>29.035112834907661</v>
      </c>
      <c r="C31" s="20">
        <v>21.630358532550144</v>
      </c>
      <c r="D31" s="20">
        <v>15.483921258176556</v>
      </c>
      <c r="E31" s="51">
        <v>13.20656726207064</v>
      </c>
      <c r="G31" s="78">
        <v>0.15</v>
      </c>
      <c r="H31" s="20">
        <v>7.9631595042050867</v>
      </c>
      <c r="I31" s="20">
        <v>15.483921258176556</v>
      </c>
      <c r="J31" s="20">
        <v>30.967842516353112</v>
      </c>
      <c r="K31" s="20">
        <v>61.935685032706225</v>
      </c>
      <c r="L31" s="20">
        <v>92.903527549059334</v>
      </c>
      <c r="M31" s="51">
        <v>123.87137006541245</v>
      </c>
    </row>
    <row r="32" spans="1:13">
      <c r="A32" s="78">
        <v>0.16</v>
      </c>
      <c r="B32" s="20">
        <v>25.71848363261515</v>
      </c>
      <c r="C32" s="20">
        <v>20.211236848580288</v>
      </c>
      <c r="D32" s="20">
        <v>15.209063136025046</v>
      </c>
      <c r="E32" s="51">
        <v>12.741349855284943</v>
      </c>
      <c r="G32" s="78">
        <v>0.16</v>
      </c>
      <c r="H32" s="20">
        <v>7.8218038985271665</v>
      </c>
      <c r="I32" s="20">
        <v>15.209063136025046</v>
      </c>
      <c r="J32" s="20">
        <v>30.418126272050092</v>
      </c>
      <c r="K32" s="20">
        <v>60.836252544100184</v>
      </c>
      <c r="L32" s="20">
        <v>91.254378816150265</v>
      </c>
      <c r="M32" s="51">
        <v>121.67250508820037</v>
      </c>
    </row>
    <row r="33" spans="1:13">
      <c r="A33" s="78">
        <v>0.17</v>
      </c>
      <c r="B33" s="20">
        <v>23.254191135574921</v>
      </c>
      <c r="C33" s="20">
        <v>19.078174181473639</v>
      </c>
      <c r="D33" s="20">
        <v>14.931977233169883</v>
      </c>
      <c r="E33" s="51">
        <v>12.338143177599214</v>
      </c>
      <c r="G33" s="78">
        <v>0.17</v>
      </c>
      <c r="H33" s="20">
        <v>7.679302577058797</v>
      </c>
      <c r="I33" s="20">
        <v>14.931977233169883</v>
      </c>
      <c r="J33" s="20">
        <v>29.863954466339766</v>
      </c>
      <c r="K33" s="20">
        <v>59.727908932679533</v>
      </c>
      <c r="L33" s="20">
        <v>89.591863399019289</v>
      </c>
      <c r="M33" s="51">
        <v>119.45581786535907</v>
      </c>
    </row>
    <row r="34" spans="1:13">
      <c r="A34" s="78">
        <v>0.18</v>
      </c>
      <c r="B34" s="20">
        <v>21.382763981432767</v>
      </c>
      <c r="C34" s="20">
        <v>18.149224294957396</v>
      </c>
      <c r="D34" s="20">
        <v>14.654037910457923</v>
      </c>
      <c r="E34" s="51">
        <v>11.983650115277438</v>
      </c>
      <c r="G34" s="78">
        <v>0.18</v>
      </c>
      <c r="H34" s="20">
        <v>7.5363623539497899</v>
      </c>
      <c r="I34" s="20">
        <v>14.654037910457923</v>
      </c>
      <c r="J34" s="20">
        <v>29.308075820915846</v>
      </c>
      <c r="K34" s="20">
        <v>58.616151641831692</v>
      </c>
      <c r="L34" s="20">
        <v>87.924227462747538</v>
      </c>
      <c r="M34" s="51">
        <v>117.23230328366338</v>
      </c>
    </row>
    <row r="35" spans="1:13">
      <c r="A35" s="78">
        <v>0.19</v>
      </c>
      <c r="B35" s="20">
        <v>19.925535536560524</v>
      </c>
      <c r="C35" s="20">
        <v>17.367246564012873</v>
      </c>
      <c r="D35" s="20">
        <v>14.376459971719688</v>
      </c>
      <c r="E35" s="51">
        <v>11.6677828554493</v>
      </c>
      <c r="G35" s="78">
        <v>0.19</v>
      </c>
      <c r="H35" s="20">
        <v>7.3936079854558399</v>
      </c>
      <c r="I35" s="20">
        <v>14.376459971719688</v>
      </c>
      <c r="J35" s="20">
        <v>28.752919943439377</v>
      </c>
      <c r="K35" s="20">
        <v>57.505839886878753</v>
      </c>
      <c r="L35" s="20">
        <v>86.258759830318112</v>
      </c>
      <c r="M35" s="51">
        <v>115.01167977375751</v>
      </c>
    </row>
    <row r="36" spans="1:13">
      <c r="A36" s="78">
        <v>0.2</v>
      </c>
      <c r="B36" s="20">
        <v>18.759949790019576</v>
      </c>
      <c r="C36" s="20">
        <v>16.692571484415268</v>
      </c>
      <c r="D36" s="20">
        <v>14.100304265874685</v>
      </c>
      <c r="E36" s="51">
        <v>11.382826718848635</v>
      </c>
      <c r="G36" s="78">
        <v>0.2</v>
      </c>
      <c r="H36" s="20">
        <v>7.2515850510212676</v>
      </c>
      <c r="I36" s="20">
        <v>14.100304265874685</v>
      </c>
      <c r="J36" s="20">
        <v>28.200608531749371</v>
      </c>
      <c r="K36" s="20">
        <v>56.401217063498741</v>
      </c>
      <c r="L36" s="20">
        <v>84.601825595248101</v>
      </c>
      <c r="M36" s="51">
        <v>112.80243412699748</v>
      </c>
    </row>
    <row r="37" spans="1:13">
      <c r="A37" s="78">
        <v>0.21</v>
      </c>
      <c r="B37" s="20">
        <v>17.802133391809964</v>
      </c>
      <c r="C37" s="20">
        <v>16.097674135233891</v>
      </c>
      <c r="D37" s="20">
        <v>13.826485884478966</v>
      </c>
      <c r="E37" s="51">
        <v>11.122839990250714</v>
      </c>
      <c r="G37" s="78">
        <v>0.21</v>
      </c>
      <c r="H37" s="20">
        <v>7.1107641691606123</v>
      </c>
      <c r="I37" s="20">
        <v>13.826485884478966</v>
      </c>
      <c r="J37" s="20">
        <v>27.652971768957933</v>
      </c>
      <c r="K37" s="20">
        <v>55.305943537915866</v>
      </c>
      <c r="L37" s="20">
        <v>82.958915306873791</v>
      </c>
      <c r="M37" s="51">
        <v>110.61188707583173</v>
      </c>
    </row>
    <row r="38" spans="1:13">
      <c r="A38" s="78">
        <v>0.22</v>
      </c>
      <c r="B38" s="20">
        <v>16.9946497906089</v>
      </c>
      <c r="C38" s="20">
        <v>15.563397994760784</v>
      </c>
      <c r="D38" s="20">
        <v>13.555784117777579</v>
      </c>
      <c r="E38" s="51">
        <v>10.883217308171524</v>
      </c>
      <c r="G38" s="78">
        <v>0.22</v>
      </c>
      <c r="H38" s="20">
        <v>6.9715461177141842</v>
      </c>
      <c r="I38" s="20">
        <v>13.555784117777579</v>
      </c>
      <c r="J38" s="20">
        <v>27.111568235555158</v>
      </c>
      <c r="K38" s="20">
        <v>54.223136471110315</v>
      </c>
      <c r="L38" s="20">
        <v>81.334704706665462</v>
      </c>
      <c r="M38" s="51">
        <v>108.44627294222063</v>
      </c>
    </row>
    <row r="39" spans="1:13">
      <c r="A39" s="78">
        <v>0.23</v>
      </c>
      <c r="B39" s="20">
        <v>16.29800936678383</v>
      </c>
      <c r="C39" s="20">
        <v>15.07632583442224</v>
      </c>
      <c r="D39" s="20">
        <v>13.288853465585712</v>
      </c>
      <c r="E39" s="51">
        <v>10.66036837623723</v>
      </c>
      <c r="G39" s="78">
        <v>0.23</v>
      </c>
      <c r="H39" s="20">
        <v>6.8342674965869374</v>
      </c>
      <c r="I39" s="20">
        <v>13.288853465585712</v>
      </c>
      <c r="J39" s="20">
        <v>26.577706931171424</v>
      </c>
      <c r="K39" s="20">
        <v>53.155413862342847</v>
      </c>
      <c r="L39" s="20">
        <v>79.73312079351426</v>
      </c>
      <c r="M39" s="51">
        <v>106.31082772468569</v>
      </c>
    </row>
    <row r="40" spans="1:13">
      <c r="A40" s="78">
        <v>0.24</v>
      </c>
      <c r="B40" s="20">
        <v>15.684865577360917</v>
      </c>
      <c r="C40" s="20">
        <v>14.626971389249158</v>
      </c>
      <c r="D40" s="20">
        <v>13.026235133320098</v>
      </c>
      <c r="E40" s="51">
        <v>10.451479174563159</v>
      </c>
      <c r="G40" s="78">
        <v>0.24</v>
      </c>
      <c r="H40" s="20">
        <v>6.6992066399931938</v>
      </c>
      <c r="I40" s="20">
        <v>13.026235133320098</v>
      </c>
      <c r="J40" s="20">
        <v>26.052470266640196</v>
      </c>
      <c r="K40" s="20">
        <v>52.104940533280391</v>
      </c>
      <c r="L40" s="20">
        <v>78.157410799920584</v>
      </c>
      <c r="M40" s="51">
        <v>104.20988106656078</v>
      </c>
    </row>
    <row r="41" spans="1:13">
      <c r="A41" s="78">
        <v>0.25</v>
      </c>
      <c r="B41" s="20">
        <v>15.136089595995148</v>
      </c>
      <c r="C41" s="20">
        <v>14.208544539252737</v>
      </c>
      <c r="D41" s="20">
        <v>12.768368569241726</v>
      </c>
      <c r="E41" s="51">
        <v>10.254332930396751</v>
      </c>
      <c r="G41" s="78">
        <v>0.25</v>
      </c>
      <c r="H41" s="20">
        <v>6.5665895498957454</v>
      </c>
      <c r="I41" s="20">
        <v>12.768368569241726</v>
      </c>
      <c r="J41" s="20">
        <v>25.536737138483453</v>
      </c>
      <c r="K41" s="20">
        <v>51.073474276966905</v>
      </c>
      <c r="L41" s="20">
        <v>76.610211415450351</v>
      </c>
      <c r="M41" s="51">
        <v>102.14694855393381</v>
      </c>
    </row>
    <row r="42" spans="1:13">
      <c r="A42" s="78">
        <v>0.26</v>
      </c>
      <c r="B42" s="20">
        <v>14.638132189160267</v>
      </c>
      <c r="C42" s="20">
        <v>13.816110998600324</v>
      </c>
      <c r="D42" s="20">
        <v>12.515602711101723</v>
      </c>
      <c r="E42" s="51">
        <v>10.06717484786261</v>
      </c>
      <c r="G42" s="78">
        <v>0.26</v>
      </c>
      <c r="H42" s="20">
        <v>6.4365956799951718</v>
      </c>
      <c r="I42" s="20">
        <v>12.515602711101723</v>
      </c>
      <c r="J42" s="20">
        <v>25.031205422203445</v>
      </c>
      <c r="K42" s="20">
        <v>50.062410844406891</v>
      </c>
      <c r="L42" s="20">
        <v>75.093616266610326</v>
      </c>
      <c r="M42" s="51">
        <v>100.12482168881378</v>
      </c>
    </row>
    <row r="43" spans="1:13">
      <c r="A43" s="78">
        <v>0.27</v>
      </c>
      <c r="B43" s="20">
        <v>14.181254637749143</v>
      </c>
      <c r="C43" s="20">
        <v>13.446020815931609</v>
      </c>
      <c r="D43" s="20">
        <v>12.26820670637119</v>
      </c>
      <c r="E43" s="51">
        <v>9.8886091894927155</v>
      </c>
      <c r="G43" s="78">
        <v>0.27</v>
      </c>
      <c r="H43" s="20">
        <v>6.3093634489908981</v>
      </c>
      <c r="I43" s="20">
        <v>12.26820670637119</v>
      </c>
      <c r="J43" s="20">
        <v>24.53641341274238</v>
      </c>
      <c r="K43" s="20">
        <v>49.072826825484761</v>
      </c>
      <c r="L43" s="20">
        <v>73.60924023822713</v>
      </c>
      <c r="M43" s="51">
        <v>98.145653650969521</v>
      </c>
    </row>
    <row r="44" spans="1:13">
      <c r="A44" s="78">
        <v>0.28000000000000003</v>
      </c>
      <c r="B44" s="20">
        <v>13.758341062358813</v>
      </c>
      <c r="C44" s="20">
        <v>13.09551912830519</v>
      </c>
      <c r="D44" s="20">
        <v>12.026379949563809</v>
      </c>
      <c r="E44" s="51">
        <v>9.7175204822871049</v>
      </c>
      <c r="G44" s="78">
        <v>0.28000000000000003</v>
      </c>
      <c r="H44" s="20">
        <v>6.1849954026328167</v>
      </c>
      <c r="I44" s="20">
        <v>12.026379949563809</v>
      </c>
      <c r="J44" s="20">
        <v>24.052759899127619</v>
      </c>
      <c r="K44" s="20">
        <v>48.105519798255237</v>
      </c>
      <c r="L44" s="20">
        <v>72.158279697382852</v>
      </c>
      <c r="M44" s="51">
        <v>96.211039596510474</v>
      </c>
    </row>
    <row r="45" spans="1:13">
      <c r="A45" s="78">
        <v>0.28999999999999998</v>
      </c>
      <c r="B45" s="20">
        <v>13.364098093774762</v>
      </c>
      <c r="C45" s="20">
        <v>12.762480264867143</v>
      </c>
      <c r="D45" s="20">
        <v>11.790261343632702</v>
      </c>
      <c r="E45" s="51">
        <v>9.553012853535721</v>
      </c>
      <c r="G45" s="78">
        <v>0.28999999999999998</v>
      </c>
      <c r="H45" s="20">
        <v>6.0635629767253905</v>
      </c>
      <c r="I45" s="20">
        <v>11.790261343632702</v>
      </c>
      <c r="J45" s="20">
        <v>23.580522687265404</v>
      </c>
      <c r="K45" s="20">
        <v>47.161045374530808</v>
      </c>
      <c r="L45" s="20">
        <v>70.741568061796201</v>
      </c>
      <c r="M45" s="51">
        <v>94.322090749061616</v>
      </c>
    </row>
    <row r="46" spans="1:13">
      <c r="A46" s="78">
        <v>0.3</v>
      </c>
      <c r="B46" s="20">
        <v>12.994512505257541</v>
      </c>
      <c r="C46" s="20">
        <v>12.445225374040724</v>
      </c>
      <c r="D46" s="20">
        <v>11.559937741621448</v>
      </c>
      <c r="E46" s="51">
        <v>9.3943630879141988</v>
      </c>
      <c r="G46" s="78">
        <v>0.3</v>
      </c>
      <c r="H46" s="20">
        <v>5.9451108385481737</v>
      </c>
      <c r="I46" s="20">
        <v>11.559937741621448</v>
      </c>
      <c r="J46" s="20">
        <v>23.119875483242897</v>
      </c>
      <c r="K46" s="20">
        <v>46.239750966485794</v>
      </c>
      <c r="L46" s="20">
        <v>69.35962644972868</v>
      </c>
      <c r="M46" s="51">
        <v>92.479501932971587</v>
      </c>
    </row>
    <row r="47" spans="1:13">
      <c r="A47" s="78">
        <v>0.31</v>
      </c>
      <c r="B47" s="20">
        <v>12.646481057948852</v>
      </c>
      <c r="C47" s="20">
        <v>12.142396721436006</v>
      </c>
      <c r="D47" s="20">
        <v>11.335451561624128</v>
      </c>
      <c r="E47" s="51">
        <v>9.2409841366187404</v>
      </c>
      <c r="G47" s="78">
        <v>0.31</v>
      </c>
      <c r="H47" s="20">
        <v>5.82966080312098</v>
      </c>
      <c r="I47" s="20">
        <v>11.335451561624128</v>
      </c>
      <c r="J47" s="20">
        <v>22.670903123248255</v>
      </c>
      <c r="K47" s="20">
        <v>45.34180624649651</v>
      </c>
      <c r="L47" s="20">
        <v>68.012709369744755</v>
      </c>
      <c r="M47" s="51">
        <v>90.683612492993021</v>
      </c>
    </row>
    <row r="48" spans="1:13">
      <c r="A48" s="78">
        <v>0.32</v>
      </c>
      <c r="B48" s="20">
        <v>12.317555824440351</v>
      </c>
      <c r="C48" s="20">
        <v>11.852870557084799</v>
      </c>
      <c r="D48" s="20">
        <v>11.11680759470249</v>
      </c>
      <c r="E48" s="51">
        <v>9.0923966354284644</v>
      </c>
      <c r="G48" s="78">
        <v>0.32</v>
      </c>
      <c r="H48" s="20">
        <v>5.717215334418424</v>
      </c>
      <c r="I48" s="20">
        <v>11.11680759470249</v>
      </c>
      <c r="J48" s="20">
        <v>22.233615189404979</v>
      </c>
      <c r="K48" s="20">
        <v>44.467230378809958</v>
      </c>
      <c r="L48" s="20">
        <v>66.70084556821493</v>
      </c>
      <c r="M48" s="51">
        <v>88.934460757619917</v>
      </c>
    </row>
    <row r="49" spans="1:13">
      <c r="A49" s="78">
        <v>0.33</v>
      </c>
      <c r="B49" s="20">
        <v>12.005767399245746</v>
      </c>
      <c r="C49" s="20">
        <v>11.575696331577866</v>
      </c>
      <c r="D49" s="20">
        <v>10.903979043671663</v>
      </c>
      <c r="E49" s="51">
        <v>8.9482065929345982</v>
      </c>
      <c r="G49" s="78">
        <v>0.33</v>
      </c>
      <c r="H49" s="20">
        <v>5.6077606510311417</v>
      </c>
      <c r="I49" s="20">
        <v>10.903979043671663</v>
      </c>
      <c r="J49" s="20">
        <v>21.807958087343327</v>
      </c>
      <c r="K49" s="20">
        <v>43.615916174686653</v>
      </c>
      <c r="L49" s="20">
        <v>65.423874262029969</v>
      </c>
      <c r="M49" s="51">
        <v>87.231832349373306</v>
      </c>
    </row>
    <row r="50" spans="1:13">
      <c r="A50" s="78">
        <v>0.34</v>
      </c>
      <c r="B50" s="20">
        <v>11.709501000029787</v>
      </c>
      <c r="C50" s="20">
        <v>11.31005398908925</v>
      </c>
      <c r="D50" s="20">
        <v>10.696912842362638</v>
      </c>
      <c r="E50" s="51">
        <v>8.808087855889676</v>
      </c>
      <c r="G50" s="78">
        <v>0.34</v>
      </c>
      <c r="H50" s="20">
        <v>5.5012694617864994</v>
      </c>
      <c r="I50" s="20">
        <v>10.696912842362638</v>
      </c>
      <c r="J50" s="20">
        <v>21.393825684725275</v>
      </c>
      <c r="K50" s="20">
        <v>42.78765136945055</v>
      </c>
      <c r="L50" s="20">
        <v>64.181477054175815</v>
      </c>
      <c r="M50" s="51">
        <v>85.575302738901101</v>
      </c>
    </row>
    <row r="51" spans="1:13">
      <c r="A51" s="78">
        <v>0.35</v>
      </c>
      <c r="B51" s="20">
        <v>11.427408754354506</v>
      </c>
      <c r="C51" s="20">
        <v>11.055223718929582</v>
      </c>
      <c r="D51" s="20">
        <v>10.495534311624469</v>
      </c>
      <c r="E51" s="51">
        <v>8.6717682898354198</v>
      </c>
      <c r="G51" s="78">
        <v>0.35</v>
      </c>
      <c r="H51" s="20">
        <v>5.3977033602640132</v>
      </c>
      <c r="I51" s="20">
        <v>10.495534311624469</v>
      </c>
      <c r="J51" s="20">
        <v>20.991068623248939</v>
      </c>
      <c r="K51" s="20">
        <v>41.982137246497878</v>
      </c>
      <c r="L51" s="20">
        <v>62.973205869746806</v>
      </c>
      <c r="M51" s="51">
        <v>83.964274492995756</v>
      </c>
    </row>
    <row r="52" spans="1:13">
      <c r="A52" s="78">
        <v>0.36</v>
      </c>
      <c r="B52" s="20">
        <v>11.158346939894797</v>
      </c>
      <c r="C52" s="20">
        <v>10.810564334924237</v>
      </c>
      <c r="D52" s="20">
        <v>10.299751211219332</v>
      </c>
      <c r="E52" s="51">
        <v>8.5390188610243118</v>
      </c>
      <c r="G52" s="78">
        <v>0.36</v>
      </c>
      <c r="H52" s="20">
        <v>5.2970149086270855</v>
      </c>
      <c r="I52" s="20">
        <v>10.299751211219332</v>
      </c>
      <c r="J52" s="20">
        <v>20.599502422438665</v>
      </c>
      <c r="K52" s="20">
        <v>41.199004844877329</v>
      </c>
      <c r="L52" s="20">
        <v>61.798507267315983</v>
      </c>
      <c r="M52" s="51">
        <v>82.398009689754659</v>
      </c>
    </row>
    <row r="53" spans="1:13">
      <c r="A53" s="78">
        <v>0.37</v>
      </c>
      <c r="B53" s="20">
        <v>10.901330575279937</v>
      </c>
      <c r="C53" s="20">
        <v>10.575497660024727</v>
      </c>
      <c r="D53" s="20">
        <v>10.10945724692886</v>
      </c>
      <c r="E53" s="51">
        <v>8.4096449923619456</v>
      </c>
      <c r="G53" s="78">
        <v>0.37</v>
      </c>
      <c r="H53" s="20">
        <v>5.1991494412777</v>
      </c>
      <c r="I53" s="20">
        <v>10.10945724692886</v>
      </c>
      <c r="J53" s="20">
        <v>20.218914493857721</v>
      </c>
      <c r="K53" s="20">
        <v>40.437828987715442</v>
      </c>
      <c r="L53" s="20">
        <v>60.656743481573159</v>
      </c>
      <c r="M53" s="51">
        <v>80.875657975430883</v>
      </c>
    </row>
    <row r="54" spans="1:13">
      <c r="A54" s="78">
        <v>0.38</v>
      </c>
      <c r="B54" s="20">
        <v>10.655500178504617</v>
      </c>
      <c r="C54" s="20">
        <v>10.349497113054468</v>
      </c>
      <c r="D54" s="20">
        <v>9.9245350904574181</v>
      </c>
      <c r="E54" s="51">
        <v>8.2834797076248545</v>
      </c>
      <c r="G54" s="78">
        <v>0.38</v>
      </c>
      <c r="H54" s="20">
        <v>5.1040466179495301</v>
      </c>
      <c r="I54" s="20">
        <v>9.9245350904574181</v>
      </c>
      <c r="J54" s="20">
        <v>19.849070180914836</v>
      </c>
      <c r="K54" s="20">
        <v>39.698140361829672</v>
      </c>
      <c r="L54" s="20">
        <v>59.547210542744509</v>
      </c>
      <c r="M54" s="51">
        <v>79.396280723659345</v>
      </c>
    </row>
    <row r="55" spans="1:13">
      <c r="A55" s="78">
        <v>0.39</v>
      </c>
      <c r="B55" s="20">
        <v>10.420097133313606</v>
      </c>
      <c r="C55" s="20">
        <v>10.132079252609863</v>
      </c>
      <c r="D55" s="20">
        <v>9.7448589667297831</v>
      </c>
      <c r="E55" s="51">
        <v>8.1603781861131868</v>
      </c>
      <c r="G55" s="78">
        <v>0.39</v>
      </c>
      <c r="H55" s="20">
        <v>5.011641754318175</v>
      </c>
      <c r="I55" s="20">
        <v>9.7448589667297831</v>
      </c>
      <c r="J55" s="20">
        <v>19.489717933459566</v>
      </c>
      <c r="K55" s="20">
        <v>38.979435866919133</v>
      </c>
      <c r="L55" s="20">
        <v>58.469153800378699</v>
      </c>
      <c r="M55" s="51">
        <v>77.958871733838265</v>
      </c>
    </row>
    <row r="56" spans="1:13">
      <c r="A56" s="78">
        <v>0.4</v>
      </c>
      <c r="B56" s="20">
        <v>10.194445200425882</v>
      </c>
      <c r="C56" s="20">
        <v>9.9227974148305744</v>
      </c>
      <c r="D56" s="20">
        <v>9.5702968594254223</v>
      </c>
      <c r="E56" s="51">
        <v>8.0402134326186925</v>
      </c>
      <c r="G56" s="78">
        <v>0.4</v>
      </c>
      <c r="H56" s="20">
        <v>4.921866956275931</v>
      </c>
      <c r="I56" s="20">
        <v>9.5702968594254223</v>
      </c>
      <c r="J56" s="20">
        <v>19.140593718850845</v>
      </c>
      <c r="K56" s="20">
        <v>38.281187437701689</v>
      </c>
      <c r="L56" s="20">
        <v>57.42178115655252</v>
      </c>
      <c r="M56" s="51">
        <v>76.562374875403378</v>
      </c>
    </row>
    <row r="57" spans="1:13">
      <c r="A57" s="78">
        <v>0.41</v>
      </c>
      <c r="B57" s="20">
        <v>9.9779364561183765</v>
      </c>
      <c r="C57" s="20">
        <v>9.7212368438802965</v>
      </c>
      <c r="D57" s="20">
        <v>9.4007123814317488</v>
      </c>
      <c r="E57" s="51">
        <v>7.9228728313288395</v>
      </c>
      <c r="G57" s="78">
        <v>0.41</v>
      </c>
      <c r="H57" s="20">
        <v>4.8346520818791854</v>
      </c>
      <c r="I57" s="20">
        <v>9.4007123814317488</v>
      </c>
      <c r="J57" s="20">
        <v>18.801424762863498</v>
      </c>
      <c r="K57" s="20">
        <v>37.602849525726995</v>
      </c>
      <c r="L57" s="20">
        <v>56.404274288590486</v>
      </c>
      <c r="M57" s="51">
        <v>75.20569905145399</v>
      </c>
    </row>
    <row r="58" spans="1:13">
      <c r="A58" s="78">
        <v>0.42</v>
      </c>
      <c r="B58" s="20">
        <v>9.7700204513666531</v>
      </c>
      <c r="C58" s="20">
        <v>9.5270108947411209</v>
      </c>
      <c r="D58" s="20">
        <v>9.2359663525969999</v>
      </c>
      <c r="E58" s="51">
        <v>7.8082554016384611</v>
      </c>
      <c r="G58" s="78">
        <v>0.42</v>
      </c>
      <c r="H58" s="20">
        <v>4.7499255527641715</v>
      </c>
      <c r="I58" s="20">
        <v>9.2359663525969999</v>
      </c>
      <c r="J58" s="20">
        <v>18.471932705194</v>
      </c>
      <c r="K58" s="20">
        <v>36.943865410388</v>
      </c>
      <c r="L58" s="20">
        <v>55.415798115581993</v>
      </c>
      <c r="M58" s="51">
        <v>73.887730820776</v>
      </c>
    </row>
    <row r="59" spans="1:13">
      <c r="A59" s="78">
        <v>0.43</v>
      </c>
      <c r="B59" s="20">
        <v>9.5701957369551494</v>
      </c>
      <c r="C59" s="20">
        <v>9.3397580130751852</v>
      </c>
      <c r="D59" s="20">
        <v>9.0759181229033778</v>
      </c>
      <c r="E59" s="51">
        <v>7.6962696122202452</v>
      </c>
      <c r="G59" s="78">
        <v>0.43</v>
      </c>
      <c r="H59" s="20">
        <v>4.6676150346360235</v>
      </c>
      <c r="I59" s="20">
        <v>9.0759181229033778</v>
      </c>
      <c r="J59" s="20">
        <v>18.151836245806756</v>
      </c>
      <c r="K59" s="20">
        <v>36.303672491613511</v>
      </c>
      <c r="L59" s="20">
        <v>54.45550873742026</v>
      </c>
      <c r="M59" s="51">
        <v>72.607344983227023</v>
      </c>
    </row>
    <row r="60" spans="1:13">
      <c r="A60" s="78">
        <v>0.44</v>
      </c>
      <c r="B60" s="20">
        <v>9.3780031446335315</v>
      </c>
      <c r="C60" s="20">
        <v>9.1591392838941559</v>
      </c>
      <c r="D60" s="20">
        <v>8.9204266750867554</v>
      </c>
      <c r="E60" s="51">
        <v>7.5868316396769337</v>
      </c>
      <c r="G60" s="78">
        <v>0.44</v>
      </c>
      <c r="H60" s="20">
        <v>4.5876480043303314</v>
      </c>
      <c r="I60" s="20">
        <v>8.9204266750867554</v>
      </c>
      <c r="J60" s="20">
        <v>17.840853350173511</v>
      </c>
      <c r="K60" s="20">
        <v>35.681706700347021</v>
      </c>
      <c r="L60" s="20">
        <v>53.522560050520525</v>
      </c>
      <c r="M60" s="51">
        <v>71.363413400694043</v>
      </c>
    </row>
    <row r="61" spans="1:13">
      <c r="A61" s="78">
        <v>0.45</v>
      </c>
      <c r="B61" s="20">
        <v>9.1930203855413559</v>
      </c>
      <c r="C61" s="20">
        <v>8.9848364014613384</v>
      </c>
      <c r="D61" s="20">
        <v>8.769351536878796</v>
      </c>
      <c r="E61" s="51">
        <v>7.4798639815934775</v>
      </c>
      <c r="G61" s="78">
        <v>0.45</v>
      </c>
      <c r="H61" s="20">
        <v>4.5099522189662382</v>
      </c>
      <c r="I61" s="20">
        <v>8.769351536878796</v>
      </c>
      <c r="J61" s="20">
        <v>17.538703073757592</v>
      </c>
      <c r="K61" s="20">
        <v>35.077406147515184</v>
      </c>
      <c r="L61" s="20">
        <v>52.616109221272765</v>
      </c>
      <c r="M61" s="51">
        <v>70.154812295030368</v>
      </c>
    </row>
    <row r="62" spans="1:13">
      <c r="A62" s="78">
        <v>0.46</v>
      </c>
      <c r="B62" s="20">
        <v>9.0148576476888245</v>
      </c>
      <c r="C62" s="20">
        <v>8.8165499553384219</v>
      </c>
      <c r="D62" s="20">
        <v>8.6225535294855362</v>
      </c>
      <c r="E62" s="51">
        <v>7.3752943522902248</v>
      </c>
      <c r="G62" s="78">
        <v>0.46</v>
      </c>
      <c r="H62" s="20">
        <v>4.4344561008782764</v>
      </c>
      <c r="I62" s="20">
        <v>8.6225535294855362</v>
      </c>
      <c r="J62" s="20">
        <v>17.245107058971072</v>
      </c>
      <c r="K62" s="20">
        <v>34.490214117942145</v>
      </c>
      <c r="L62" s="20">
        <v>51.735321176913217</v>
      </c>
      <c r="M62" s="51">
        <v>68.98042823588429</v>
      </c>
    </row>
    <row r="63" spans="1:13">
      <c r="A63" s="78">
        <v>0.47</v>
      </c>
      <c r="B63" s="20">
        <v>8.8431539598087827</v>
      </c>
      <c r="C63" s="20">
        <v>8.6539979573369017</v>
      </c>
      <c r="D63" s="20">
        <v>8.4798953756644853</v>
      </c>
      <c r="E63" s="51">
        <v>7.2730548041656604</v>
      </c>
      <c r="G63" s="78">
        <v>0.47</v>
      </c>
      <c r="H63" s="20">
        <v>4.3610890503417359</v>
      </c>
      <c r="I63" s="20">
        <v>8.4798953756644853</v>
      </c>
      <c r="J63" s="20">
        <v>16.959790751328971</v>
      </c>
      <c r="K63" s="20">
        <v>33.919581502657941</v>
      </c>
      <c r="L63" s="20">
        <v>50.879372253986908</v>
      </c>
      <c r="M63" s="51">
        <v>67.839163005315882</v>
      </c>
    </row>
    <row r="64" spans="1:13">
      <c r="A64" s="78">
        <v>0.48</v>
      </c>
      <c r="B64" s="20">
        <v>8.6775741499895442</v>
      </c>
      <c r="C64" s="20">
        <v>8.4969145551734968</v>
      </c>
      <c r="D64" s="20">
        <v>8.3412421878229068</v>
      </c>
      <c r="E64" s="51">
        <v>7.1730810290634164</v>
      </c>
      <c r="G64" s="78">
        <v>0.48</v>
      </c>
      <c r="H64" s="20">
        <v>4.2897816965946385</v>
      </c>
      <c r="I64" s="20">
        <v>8.3412421878229068</v>
      </c>
      <c r="J64" s="20">
        <v>16.682484375645814</v>
      </c>
      <c r="K64" s="20">
        <v>33.364968751291627</v>
      </c>
      <c r="L64" s="20">
        <v>50.047453126937441</v>
      </c>
      <c r="M64" s="51">
        <v>66.729937502583255</v>
      </c>
    </row>
    <row r="65" spans="1:13" ht="16.5" thickBot="1">
      <c r="A65" s="78">
        <v>0.49</v>
      </c>
      <c r="B65" s="20">
        <v>8.5178062714470641</v>
      </c>
      <c r="C65" s="20">
        <v>8.3450488935070961</v>
      </c>
      <c r="D65" s="20">
        <v>8.2064618539262781</v>
      </c>
      <c r="E65" s="51">
        <v>7.075311803262105</v>
      </c>
      <c r="G65" s="92">
        <v>0.49</v>
      </c>
      <c r="H65" s="99">
        <v>4.2204660963049436</v>
      </c>
      <c r="I65" s="99">
        <v>8.2064618539262781</v>
      </c>
      <c r="J65" s="99">
        <v>16.412923707852556</v>
      </c>
      <c r="K65" s="99">
        <v>32.825847415705113</v>
      </c>
      <c r="L65" s="99">
        <v>49.238771123557669</v>
      </c>
      <c r="M65" s="100">
        <v>65.651694831410225</v>
      </c>
    </row>
    <row r="66" spans="1:13" ht="16.5" thickBot="1">
      <c r="A66" s="92">
        <v>0.5</v>
      </c>
      <c r="B66" s="99">
        <v>8.3635593996285635</v>
      </c>
      <c r="C66" s="99">
        <v>8.1981640935909272</v>
      </c>
      <c r="D66" s="99">
        <v>8.0754253366618407</v>
      </c>
      <c r="E66" s="100">
        <v>6.9796885469768641</v>
      </c>
      <c r="G66" s="4">
        <v>0.5</v>
      </c>
      <c r="H66" s="4">
        <v>4.1530758874260902</v>
      </c>
      <c r="I66" s="4">
        <v>8.0754253366618407</v>
      </c>
      <c r="J66" s="4">
        <v>16.150850673323681</v>
      </c>
      <c r="K66" s="4">
        <v>32.301701346647363</v>
      </c>
      <c r="L66" s="4">
        <v>48.452552019971037</v>
      </c>
      <c r="M66" s="4">
        <v>64.603402693294726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W66"/>
  <sheetViews>
    <sheetView workbookViewId="0">
      <selection activeCell="AR34" sqref="AR34"/>
    </sheetView>
  </sheetViews>
  <sheetFormatPr defaultRowHeight="15.75"/>
  <cols>
    <col min="1" max="1" width="15" style="7" customWidth="1"/>
    <col min="2" max="5" width="8.85546875" style="7"/>
    <col min="7" max="7" width="14" style="7" customWidth="1"/>
    <col min="8" max="8" width="15.85546875" style="6" customWidth="1"/>
    <col min="9" max="9" width="9.85546875" style="6" customWidth="1"/>
    <col min="10" max="11" width="8.7109375" style="6"/>
    <col min="13" max="13" width="14.140625" customWidth="1"/>
    <col min="14" max="14" width="11.140625" customWidth="1"/>
    <col min="15" max="16" width="10.28515625" customWidth="1"/>
    <col min="19" max="19" width="14.140625" customWidth="1"/>
    <col min="20" max="20" width="12.140625" customWidth="1"/>
    <col min="25" max="25" width="13.85546875" customWidth="1"/>
    <col min="31" max="31" width="10.85546875" customWidth="1"/>
    <col min="34" max="34" width="9.5703125" customWidth="1"/>
    <col min="38" max="38" width="14.140625" customWidth="1"/>
    <col min="39" max="39" width="12.140625" customWidth="1"/>
    <col min="44" max="44" width="15.85546875" customWidth="1"/>
    <col min="47" max="47" width="10.85546875" customWidth="1"/>
  </cols>
  <sheetData>
    <row r="1" spans="1:49">
      <c r="A1" s="177" t="s">
        <v>93</v>
      </c>
      <c r="B1" s="162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</row>
    <row r="2" spans="1:49">
      <c r="A2" s="159"/>
      <c r="B2" s="162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</row>
    <row r="3" spans="1:49" ht="23.25">
      <c r="A3" s="11" t="s">
        <v>49</v>
      </c>
      <c r="G3" s="14"/>
    </row>
    <row r="6" spans="1:49">
      <c r="H6" s="6" t="s">
        <v>80</v>
      </c>
      <c r="N6" s="18" t="s">
        <v>75</v>
      </c>
      <c r="O6" s="18"/>
      <c r="P6" s="18"/>
      <c r="Q6" s="18"/>
      <c r="R6" s="18"/>
      <c r="S6" s="18"/>
      <c r="T6" s="18" t="s">
        <v>76</v>
      </c>
      <c r="U6" s="1"/>
      <c r="AA6" s="1" t="s">
        <v>78</v>
      </c>
      <c r="AG6" s="1" t="s">
        <v>81</v>
      </c>
      <c r="AH6" s="1"/>
      <c r="AI6" s="1"/>
      <c r="AJ6" s="1"/>
      <c r="AK6" s="1"/>
      <c r="AN6" s="1" t="s">
        <v>77</v>
      </c>
      <c r="AR6" s="1"/>
      <c r="AS6" s="1"/>
      <c r="AT6" s="1" t="s">
        <v>79</v>
      </c>
    </row>
    <row r="7" spans="1:49">
      <c r="A7" s="12" t="s">
        <v>11</v>
      </c>
      <c r="G7" s="12" t="s">
        <v>19</v>
      </c>
      <c r="M7" s="12" t="s">
        <v>20</v>
      </c>
      <c r="S7" s="12" t="s">
        <v>24</v>
      </c>
      <c r="Y7" s="12"/>
      <c r="Z7" s="12" t="s">
        <v>24</v>
      </c>
      <c r="AA7" s="7"/>
      <c r="AB7" s="7"/>
      <c r="AC7" s="7"/>
      <c r="AD7" s="7"/>
      <c r="AE7" s="12"/>
      <c r="AF7" s="12" t="s">
        <v>29</v>
      </c>
      <c r="AG7" s="7"/>
      <c r="AH7" s="7"/>
      <c r="AI7" s="7"/>
      <c r="AJ7" s="7"/>
      <c r="AK7" s="7"/>
      <c r="AL7" s="12" t="s">
        <v>31</v>
      </c>
      <c r="AR7" s="12"/>
      <c r="AS7" s="12" t="s">
        <v>30</v>
      </c>
      <c r="AT7" s="7"/>
      <c r="AU7" s="7"/>
      <c r="AV7" s="7"/>
      <c r="AW7" s="7"/>
    </row>
    <row r="8" spans="1:49">
      <c r="A8" s="2" t="s">
        <v>8</v>
      </c>
      <c r="B8" s="1">
        <v>3.5</v>
      </c>
      <c r="C8" s="1">
        <v>3.5</v>
      </c>
      <c r="D8" s="1">
        <v>3.5</v>
      </c>
      <c r="E8" s="1">
        <v>3.5</v>
      </c>
      <c r="G8" s="7" t="s">
        <v>8</v>
      </c>
      <c r="H8" s="6">
        <v>3.5</v>
      </c>
      <c r="I8" s="6">
        <v>3.5</v>
      </c>
      <c r="J8" s="6">
        <v>3.5</v>
      </c>
      <c r="K8" s="6">
        <v>3.5</v>
      </c>
      <c r="M8" s="1" t="s">
        <v>8</v>
      </c>
      <c r="N8" s="6">
        <v>3.5</v>
      </c>
      <c r="O8" s="6">
        <v>3.5</v>
      </c>
      <c r="P8" s="6">
        <v>3.5</v>
      </c>
      <c r="Q8" s="6">
        <v>3.5</v>
      </c>
      <c r="S8" s="1" t="s">
        <v>8</v>
      </c>
      <c r="T8" s="6">
        <v>3.5</v>
      </c>
      <c r="U8" s="6">
        <v>3.5</v>
      </c>
      <c r="V8" s="6">
        <v>3.5</v>
      </c>
      <c r="W8" s="6">
        <v>3.5</v>
      </c>
      <c r="AK8" s="7"/>
      <c r="AL8" s="1" t="s">
        <v>8</v>
      </c>
      <c r="AM8" s="6">
        <v>3.5</v>
      </c>
      <c r="AN8" s="6">
        <v>3.5</v>
      </c>
      <c r="AO8" s="6">
        <v>3.5</v>
      </c>
      <c r="AP8" s="6">
        <v>3.5</v>
      </c>
      <c r="AR8" s="7"/>
      <c r="AS8" s="7"/>
      <c r="AT8" s="7"/>
      <c r="AU8" s="7"/>
      <c r="AV8" s="7"/>
      <c r="AW8" s="7"/>
    </row>
    <row r="9" spans="1:49">
      <c r="A9" s="1" t="s">
        <v>17</v>
      </c>
      <c r="B9" s="1">
        <v>13</v>
      </c>
      <c r="C9" s="1">
        <v>13</v>
      </c>
      <c r="D9" s="1">
        <v>13</v>
      </c>
      <c r="E9" s="1">
        <v>13</v>
      </c>
      <c r="G9" s="7" t="s">
        <v>17</v>
      </c>
      <c r="H9" s="6">
        <v>13</v>
      </c>
      <c r="I9" s="6">
        <v>13</v>
      </c>
      <c r="J9" s="6">
        <v>13</v>
      </c>
      <c r="K9" s="6">
        <v>13</v>
      </c>
      <c r="M9" s="1" t="s">
        <v>17</v>
      </c>
      <c r="N9" s="6">
        <v>13</v>
      </c>
      <c r="O9" s="6">
        <v>13</v>
      </c>
      <c r="P9" s="6">
        <v>13</v>
      </c>
      <c r="Q9" s="6">
        <v>13</v>
      </c>
      <c r="S9" s="1" t="s">
        <v>17</v>
      </c>
      <c r="T9" s="6">
        <v>13</v>
      </c>
      <c r="U9" s="6">
        <v>13</v>
      </c>
      <c r="V9" s="6">
        <v>13</v>
      </c>
      <c r="W9" s="6">
        <v>13</v>
      </c>
      <c r="Y9" s="7" t="s">
        <v>17</v>
      </c>
      <c r="Z9" s="7">
        <v>13</v>
      </c>
      <c r="AA9" s="7">
        <v>13</v>
      </c>
      <c r="AB9" s="7">
        <v>13</v>
      </c>
      <c r="AC9" s="7">
        <v>13</v>
      </c>
      <c r="AD9" s="7"/>
      <c r="AE9" s="7" t="s">
        <v>17</v>
      </c>
      <c r="AF9" s="7">
        <v>5</v>
      </c>
      <c r="AG9" s="7">
        <v>13</v>
      </c>
      <c r="AH9" s="7">
        <v>13</v>
      </c>
      <c r="AI9" s="7">
        <v>14</v>
      </c>
      <c r="AJ9" s="7">
        <v>20</v>
      </c>
      <c r="AK9" s="6"/>
      <c r="AL9" s="1" t="s">
        <v>17</v>
      </c>
      <c r="AM9" s="6">
        <v>13</v>
      </c>
      <c r="AN9" s="6">
        <v>13</v>
      </c>
      <c r="AO9" s="6">
        <v>13</v>
      </c>
      <c r="AP9" s="6">
        <v>13</v>
      </c>
      <c r="AR9" s="7" t="s">
        <v>17</v>
      </c>
      <c r="AS9" s="7">
        <v>5</v>
      </c>
      <c r="AT9" s="7">
        <v>13</v>
      </c>
      <c r="AU9" s="7">
        <v>13</v>
      </c>
      <c r="AV9" s="7">
        <v>14</v>
      </c>
      <c r="AW9" s="7">
        <v>20</v>
      </c>
    </row>
    <row r="10" spans="1:49">
      <c r="A10" s="1" t="s">
        <v>13</v>
      </c>
      <c r="B10" s="1">
        <v>5.0000000000000001E-3</v>
      </c>
      <c r="C10" s="1">
        <v>5.0000000000000001E-3</v>
      </c>
      <c r="D10" s="1">
        <v>5.0000000000000001E-3</v>
      </c>
      <c r="E10" s="1">
        <v>5.0000000000000001E-3</v>
      </c>
      <c r="G10" s="7" t="s">
        <v>13</v>
      </c>
      <c r="H10" s="3">
        <v>5.0000000000000001E-3</v>
      </c>
      <c r="I10" s="3">
        <v>5.0000000000000001E-3</v>
      </c>
      <c r="J10" s="3">
        <v>5.0000000000000001E-3</v>
      </c>
      <c r="K10" s="3">
        <v>5.0000000000000001E-3</v>
      </c>
      <c r="M10" s="1" t="s">
        <v>13</v>
      </c>
      <c r="N10" s="3">
        <v>5.0000000000000001E-3</v>
      </c>
      <c r="O10" s="3">
        <v>5.0000000000000001E-3</v>
      </c>
      <c r="P10" s="3">
        <v>5.0000000000000001E-3</v>
      </c>
      <c r="Q10" s="3">
        <v>5.0000000000000001E-3</v>
      </c>
      <c r="S10" s="1" t="s">
        <v>13</v>
      </c>
      <c r="T10" s="3">
        <v>5.0000000000000001E-3</v>
      </c>
      <c r="U10" s="3">
        <v>5.0000000000000001E-3</v>
      </c>
      <c r="V10" s="3">
        <v>5.0000000000000001E-3</v>
      </c>
      <c r="W10" s="3">
        <v>5.0000000000000001E-3</v>
      </c>
      <c r="Y10" s="7" t="s">
        <v>26</v>
      </c>
      <c r="Z10" s="7">
        <v>5.0000000000000001E-3</v>
      </c>
      <c r="AA10" s="7">
        <v>5.0000000000000001E-3</v>
      </c>
      <c r="AB10" s="7">
        <v>5.0000000000000001E-3</v>
      </c>
      <c r="AC10" s="7">
        <v>5.0000000000000001E-3</v>
      </c>
      <c r="AD10" s="7"/>
      <c r="AE10" s="7" t="s">
        <v>26</v>
      </c>
      <c r="AF10" s="7">
        <v>1E-3</v>
      </c>
      <c r="AG10" s="7">
        <v>2E-3</v>
      </c>
      <c r="AH10" s="7">
        <v>5.0000000000000001E-3</v>
      </c>
      <c r="AI10" s="7">
        <v>0.01</v>
      </c>
      <c r="AJ10" s="7">
        <v>0.03</v>
      </c>
      <c r="AK10" s="7"/>
      <c r="AL10" s="1" t="s">
        <v>13</v>
      </c>
      <c r="AM10" s="3">
        <v>5.0000000000000001E-3</v>
      </c>
      <c r="AN10" s="3">
        <v>5.0000000000000001E-3</v>
      </c>
      <c r="AO10" s="3">
        <v>5.0000000000000001E-3</v>
      </c>
      <c r="AP10" s="3">
        <v>5.0000000000000001E-3</v>
      </c>
      <c r="AR10" s="7" t="s">
        <v>26</v>
      </c>
      <c r="AS10" s="7">
        <v>1E-3</v>
      </c>
      <c r="AT10" s="7">
        <v>2E-3</v>
      </c>
      <c r="AU10" s="7">
        <v>5.0000000000000001E-3</v>
      </c>
      <c r="AV10" s="7">
        <v>0.01</v>
      </c>
      <c r="AW10" s="7">
        <v>0.03</v>
      </c>
    </row>
    <row r="11" spans="1:49">
      <c r="A11" s="1" t="s">
        <v>18</v>
      </c>
      <c r="B11" s="1">
        <v>85.714285714285708</v>
      </c>
      <c r="C11" s="1"/>
      <c r="D11" s="1"/>
      <c r="E11" s="1"/>
      <c r="G11" s="7" t="s">
        <v>18</v>
      </c>
      <c r="H11" s="6">
        <v>85.714285714285708</v>
      </c>
      <c r="M11" s="1" t="s">
        <v>18</v>
      </c>
      <c r="N11" s="6">
        <v>85.714285714285708</v>
      </c>
      <c r="O11" s="6"/>
      <c r="P11" s="6"/>
      <c r="Q11" s="6"/>
      <c r="S11" s="1" t="s">
        <v>18</v>
      </c>
      <c r="T11" s="6">
        <v>85.714285714285708</v>
      </c>
      <c r="U11" s="6"/>
      <c r="V11" s="6"/>
      <c r="W11" s="6"/>
      <c r="AK11" s="7"/>
    </row>
    <row r="12" spans="1:49">
      <c r="A12" s="2" t="s">
        <v>0</v>
      </c>
      <c r="B12" s="2">
        <v>39.659999999999997</v>
      </c>
      <c r="C12" s="2">
        <v>15.06</v>
      </c>
      <c r="D12" s="2">
        <v>6.4489999999999998</v>
      </c>
      <c r="E12" s="2">
        <v>2.5310000000000001</v>
      </c>
      <c r="G12" s="7" t="s">
        <v>0</v>
      </c>
      <c r="H12" s="6">
        <v>39.659999999999997</v>
      </c>
      <c r="I12" s="6">
        <v>15.06</v>
      </c>
      <c r="J12" s="6">
        <v>6.4489999999999998</v>
      </c>
      <c r="K12" s="6">
        <v>2.5310000000000001</v>
      </c>
      <c r="M12" s="1" t="s">
        <v>0</v>
      </c>
      <c r="N12" s="6">
        <v>39.659999999999997</v>
      </c>
      <c r="O12" s="6">
        <v>15.06</v>
      </c>
      <c r="P12" s="6">
        <v>6.4489999999999998</v>
      </c>
      <c r="Q12" s="6">
        <v>2.5310000000000001</v>
      </c>
      <c r="S12" s="1" t="s">
        <v>0</v>
      </c>
      <c r="T12" s="6">
        <v>39.659999999999997</v>
      </c>
      <c r="U12" s="6">
        <v>15.06</v>
      </c>
      <c r="V12" s="6">
        <v>6.4489999999999998</v>
      </c>
      <c r="W12" s="6">
        <v>2.5310000000000001</v>
      </c>
      <c r="Y12" s="7" t="s">
        <v>0</v>
      </c>
      <c r="Z12" s="7">
        <v>6.45</v>
      </c>
      <c r="AA12" s="7">
        <v>6.45</v>
      </c>
      <c r="AB12" s="7">
        <v>6.45</v>
      </c>
      <c r="AC12" s="7">
        <v>6.45</v>
      </c>
      <c r="AD12" s="7"/>
      <c r="AE12" s="7" t="s">
        <v>0</v>
      </c>
      <c r="AF12" s="7">
        <v>6.45</v>
      </c>
      <c r="AG12" s="7">
        <v>6.45</v>
      </c>
      <c r="AH12" s="7">
        <v>6.45</v>
      </c>
      <c r="AI12" s="7">
        <v>6.45</v>
      </c>
      <c r="AJ12" s="7">
        <v>6.45</v>
      </c>
      <c r="AK12" s="7"/>
      <c r="AL12" s="1" t="s">
        <v>4</v>
      </c>
      <c r="AM12" s="6">
        <v>0.05</v>
      </c>
      <c r="AN12" s="6">
        <v>0.125</v>
      </c>
      <c r="AO12" s="6">
        <v>0.25</v>
      </c>
      <c r="AP12" s="6">
        <v>0.375</v>
      </c>
      <c r="AR12" s="7" t="s">
        <v>4</v>
      </c>
      <c r="AS12" s="7">
        <v>0.25</v>
      </c>
      <c r="AT12" s="7">
        <v>0.25</v>
      </c>
      <c r="AU12" s="7">
        <v>0.25</v>
      </c>
      <c r="AV12" s="7">
        <v>0.25</v>
      </c>
      <c r="AW12" s="7">
        <v>0.25</v>
      </c>
    </row>
    <row r="13" spans="1:49">
      <c r="A13" s="7" t="s">
        <v>4</v>
      </c>
      <c r="B13" s="7">
        <v>0.05</v>
      </c>
      <c r="C13" s="7">
        <v>0.125</v>
      </c>
      <c r="D13" s="7">
        <v>0.25</v>
      </c>
      <c r="E13" s="7">
        <v>0.375</v>
      </c>
      <c r="G13" s="7" t="s">
        <v>4</v>
      </c>
      <c r="H13" s="6">
        <v>0.05</v>
      </c>
      <c r="I13" s="6">
        <v>0.125</v>
      </c>
      <c r="J13" s="6">
        <v>0.25</v>
      </c>
      <c r="K13" s="6">
        <v>0.375</v>
      </c>
      <c r="M13" s="1" t="s">
        <v>4</v>
      </c>
      <c r="N13" s="6">
        <v>0.05</v>
      </c>
      <c r="O13" s="6">
        <v>0.125</v>
      </c>
      <c r="P13" s="6">
        <v>0.25</v>
      </c>
      <c r="Q13" s="6">
        <v>0.375</v>
      </c>
      <c r="S13" s="1" t="s">
        <v>4</v>
      </c>
      <c r="T13" s="6">
        <v>0.05</v>
      </c>
      <c r="U13" s="6">
        <v>0.125</v>
      </c>
      <c r="V13" s="6">
        <v>0.25</v>
      </c>
      <c r="W13" s="6">
        <v>0.375</v>
      </c>
      <c r="Y13" s="7" t="s">
        <v>4</v>
      </c>
      <c r="Z13" s="7">
        <v>0.25</v>
      </c>
      <c r="AA13" s="7">
        <v>0.25</v>
      </c>
      <c r="AB13" s="7">
        <v>0.25</v>
      </c>
      <c r="AC13" s="7">
        <v>0.25</v>
      </c>
      <c r="AD13" s="7"/>
      <c r="AE13" s="7" t="s">
        <v>4</v>
      </c>
      <c r="AF13" s="7">
        <v>0.25</v>
      </c>
      <c r="AG13" s="7">
        <v>0.25</v>
      </c>
      <c r="AH13" s="7">
        <v>0.25</v>
      </c>
      <c r="AI13" s="7">
        <v>0.25</v>
      </c>
      <c r="AJ13" s="7">
        <v>0.25</v>
      </c>
      <c r="AK13" s="7"/>
      <c r="AL13" s="1" t="s">
        <v>0</v>
      </c>
      <c r="AM13" s="6">
        <v>39.659999999999997</v>
      </c>
      <c r="AN13" s="6">
        <v>15.06</v>
      </c>
      <c r="AO13" s="6">
        <v>6.4489999999999998</v>
      </c>
      <c r="AP13" s="6">
        <v>2.5310000000000001</v>
      </c>
      <c r="AR13" s="7" t="s">
        <v>0</v>
      </c>
      <c r="AS13" s="7">
        <v>6.45</v>
      </c>
      <c r="AT13" s="7">
        <v>6.45</v>
      </c>
      <c r="AU13" s="7">
        <v>6.45</v>
      </c>
      <c r="AV13" s="7">
        <v>6.45</v>
      </c>
      <c r="AW13" s="7">
        <v>6.45</v>
      </c>
    </row>
    <row r="14" spans="1:49">
      <c r="Y14" s="7" t="s">
        <v>28</v>
      </c>
      <c r="Z14" s="7">
        <v>0.05</v>
      </c>
      <c r="AA14" s="7">
        <v>0.12</v>
      </c>
      <c r="AB14" s="7">
        <v>0.25</v>
      </c>
      <c r="AC14" s="1">
        <v>0.37</v>
      </c>
      <c r="AE14" s="7" t="s">
        <v>28</v>
      </c>
      <c r="AF14" s="7">
        <v>0.25</v>
      </c>
      <c r="AG14" s="7">
        <v>0.25</v>
      </c>
      <c r="AH14" s="7">
        <v>0.25</v>
      </c>
      <c r="AI14" s="7">
        <v>0.25</v>
      </c>
      <c r="AJ14" s="7">
        <v>0.25</v>
      </c>
      <c r="AL14" s="1" t="s">
        <v>32</v>
      </c>
      <c r="AM14" s="6">
        <v>0.95</v>
      </c>
      <c r="AN14" s="6">
        <v>6.57</v>
      </c>
      <c r="AO14" s="6">
        <v>36.1</v>
      </c>
      <c r="AP14" s="6">
        <v>234</v>
      </c>
      <c r="AR14" s="7" t="s">
        <v>28</v>
      </c>
      <c r="AS14" s="7">
        <v>0.25</v>
      </c>
      <c r="AT14" s="7">
        <v>0.25</v>
      </c>
      <c r="AU14" s="7">
        <v>0.25</v>
      </c>
      <c r="AV14" s="7">
        <v>0.25</v>
      </c>
      <c r="AW14" s="7">
        <v>0.25</v>
      </c>
    </row>
    <row r="15" spans="1:49">
      <c r="AK15" s="7"/>
    </row>
    <row r="16" spans="1:49">
      <c r="A16" s="7" t="s">
        <v>1</v>
      </c>
      <c r="G16" s="7" t="s">
        <v>1</v>
      </c>
      <c r="M16" s="1" t="s">
        <v>1</v>
      </c>
      <c r="N16" s="6"/>
      <c r="O16" s="6"/>
      <c r="P16" s="6"/>
      <c r="Q16" s="6"/>
      <c r="S16" s="1" t="s">
        <v>1</v>
      </c>
      <c r="T16" s="6"/>
      <c r="U16" s="6"/>
      <c r="V16" s="6"/>
      <c r="W16" s="6"/>
      <c r="AK16" s="7"/>
      <c r="AL16" s="1" t="s">
        <v>1</v>
      </c>
      <c r="AM16" s="6"/>
      <c r="AN16" s="6"/>
      <c r="AO16" s="6"/>
      <c r="AP16" s="6"/>
    </row>
    <row r="17" spans="1:49">
      <c r="A17" s="7">
        <v>0.01</v>
      </c>
      <c r="B17" s="7">
        <v>10215.246728883307</v>
      </c>
      <c r="C17" s="7">
        <v>1907.0113742104031</v>
      </c>
      <c r="D17" s="7">
        <v>395.99990505519929</v>
      </c>
      <c r="E17" s="7">
        <v>68.787241265934014</v>
      </c>
      <c r="G17" s="7">
        <v>0.01</v>
      </c>
      <c r="H17" s="6">
        <v>3177.0021182264427</v>
      </c>
      <c r="I17" s="6">
        <v>63.404240368233864</v>
      </c>
      <c r="J17" s="6">
        <v>2.2008282140762794E-2</v>
      </c>
      <c r="K17" s="6">
        <v>2.0191771797292088</v>
      </c>
      <c r="M17" s="7">
        <v>0.01</v>
      </c>
      <c r="N17" s="13">
        <f t="shared" ref="N17:N48" si="0">B17+H17</f>
        <v>13392.248847109749</v>
      </c>
      <c r="O17" s="13">
        <f t="shared" ref="O17:O48" si="1">C17+I17</f>
        <v>1970.4156145786369</v>
      </c>
      <c r="P17" s="13">
        <f t="shared" ref="P17:P48" si="2">D17+J17</f>
        <v>396.02191333734004</v>
      </c>
      <c r="Q17" s="13">
        <f t="shared" ref="Q17:Q48" si="3">E17+K17</f>
        <v>70.806418445663226</v>
      </c>
      <c r="S17" s="7">
        <v>0.01</v>
      </c>
      <c r="T17" s="15">
        <f t="shared" ref="T17:T48" si="4">(N$66-N17)/(T$12^2)</f>
        <v>6.6970979939176702</v>
      </c>
      <c r="U17" s="15">
        <f t="shared" ref="U17:U48" si="5">(O$66-O17)/(U$12^2)</f>
        <v>15.19397573707389</v>
      </c>
      <c r="V17" s="15">
        <f t="shared" ref="V17:V48" si="6">(P$66-P17)/(V$12^2)</f>
        <v>33.586710651027857</v>
      </c>
      <c r="W17" s="15">
        <f t="shared" ref="W17:W48" si="7">(Q$66-Q17)/(W$12^2)</f>
        <v>86.825071594848794</v>
      </c>
      <c r="Y17" s="7" t="s">
        <v>8</v>
      </c>
      <c r="Z17" s="7"/>
      <c r="AA17" s="7"/>
      <c r="AB17" s="7"/>
      <c r="AD17" s="7"/>
      <c r="AE17" s="7" t="s">
        <v>8</v>
      </c>
      <c r="AF17" s="7"/>
      <c r="AG17" s="7"/>
      <c r="AH17" s="7"/>
      <c r="AJ17" s="7"/>
      <c r="AK17" s="7"/>
      <c r="AL17" s="7">
        <v>0.01</v>
      </c>
      <c r="AM17" s="15">
        <f t="shared" ref="AM17:AM48" si="8">10*LOG(1/(1+T17/AM$14))</f>
        <v>-9.0577305021262582</v>
      </c>
      <c r="AN17" s="15">
        <f t="shared" ref="AN17:AN48" si="9">10*LOG(1/(1+U17/AN$14))</f>
        <v>-5.2017286351396859</v>
      </c>
      <c r="AO17" s="15">
        <f t="shared" ref="AO17:AO48" si="10">10*LOG(1/(1+V17/AO$14))</f>
        <v>-2.8564276354949309</v>
      </c>
      <c r="AP17" s="15">
        <f t="shared" ref="AP17:AP48" si="11">10*LOG(1/(1+W17/AP$14))</f>
        <v>-1.3705244244460428</v>
      </c>
      <c r="AR17" s="7" t="s">
        <v>8</v>
      </c>
      <c r="AS17" s="7"/>
      <c r="AT17" s="7"/>
      <c r="AU17" s="7"/>
      <c r="AW17" s="7"/>
    </row>
    <row r="18" spans="1:49">
      <c r="A18" s="7">
        <v>0.02</v>
      </c>
      <c r="B18" s="7">
        <v>13764.408538728941</v>
      </c>
      <c r="C18" s="7">
        <v>2751.965011368427</v>
      </c>
      <c r="D18" s="7">
        <v>593.999857582799</v>
      </c>
      <c r="E18" s="7">
        <v>107.18249638554519</v>
      </c>
      <c r="G18" s="7">
        <v>0.02</v>
      </c>
      <c r="H18" s="6">
        <v>4137.1644848000651</v>
      </c>
      <c r="I18" s="6">
        <v>89.684828499875408</v>
      </c>
      <c r="J18" s="6">
        <v>6.5814910503616583E-2</v>
      </c>
      <c r="K18" s="6">
        <v>2.9878489457434876</v>
      </c>
      <c r="M18" s="7">
        <v>0.02</v>
      </c>
      <c r="N18" s="13">
        <f t="shared" si="0"/>
        <v>17901.573023529007</v>
      </c>
      <c r="O18" s="13">
        <f t="shared" si="1"/>
        <v>2841.6498398683025</v>
      </c>
      <c r="P18" s="13">
        <f t="shared" si="2"/>
        <v>594.0656724933026</v>
      </c>
      <c r="Q18" s="13">
        <f t="shared" si="3"/>
        <v>110.17034533128869</v>
      </c>
      <c r="S18" s="7">
        <v>0.02</v>
      </c>
      <c r="T18" s="15">
        <f t="shared" si="4"/>
        <v>3.8302409442328318</v>
      </c>
      <c r="U18" s="15">
        <f t="shared" si="5"/>
        <v>11.352615964611436</v>
      </c>
      <c r="V18" s="15">
        <f t="shared" si="6"/>
        <v>28.82485301368331</v>
      </c>
      <c r="W18" s="15">
        <f t="shared" si="7"/>
        <v>80.680181408095322</v>
      </c>
      <c r="Y18" s="7">
        <v>1.8</v>
      </c>
      <c r="Z18" s="7">
        <v>14.634215384881786</v>
      </c>
      <c r="AA18" s="7">
        <v>9.2195248175747508</v>
      </c>
      <c r="AB18" s="7">
        <v>4.7765191942837886</v>
      </c>
      <c r="AC18" s="7">
        <v>1.9655568781100921</v>
      </c>
      <c r="AD18" s="7"/>
      <c r="AE18" s="7">
        <v>1.8</v>
      </c>
      <c r="AF18" s="7">
        <v>2423.3269791860212</v>
      </c>
      <c r="AG18" s="7">
        <v>1714.0726400058772</v>
      </c>
      <c r="AH18" s="7">
        <v>1048.4501501247032</v>
      </c>
      <c r="AI18" s="7">
        <v>715.28021421859239</v>
      </c>
      <c r="AJ18" s="7">
        <v>401.1608638422706</v>
      </c>
      <c r="AK18" s="7"/>
      <c r="AL18" s="7">
        <v>0.02</v>
      </c>
      <c r="AM18" s="15">
        <f t="shared" si="8"/>
        <v>-7.0172618214200622</v>
      </c>
      <c r="AN18" s="15">
        <f t="shared" si="9"/>
        <v>-4.3583602952077367</v>
      </c>
      <c r="AO18" s="15">
        <f t="shared" si="10"/>
        <v>-2.5490377317783852</v>
      </c>
      <c r="AP18" s="15">
        <f t="shared" si="11"/>
        <v>-1.2865353445085059</v>
      </c>
      <c r="AR18" s="7">
        <v>1.8</v>
      </c>
      <c r="AS18" s="7">
        <f t="shared" ref="AS18:AW23" si="12">(AF27-AF18)/6.45^2</f>
        <v>10.429579944349602</v>
      </c>
      <c r="AT18" s="7">
        <f t="shared" si="12"/>
        <v>7.3770720100547154</v>
      </c>
      <c r="AU18" s="7">
        <f t="shared" si="12"/>
        <v>4.5123480043389987</v>
      </c>
      <c r="AV18" s="7">
        <f t="shared" si="12"/>
        <v>3.0784422576395656</v>
      </c>
      <c r="AW18" s="7">
        <f t="shared" si="12"/>
        <v>1.7265269342202634</v>
      </c>
    </row>
    <row r="19" spans="1:49">
      <c r="A19" s="7">
        <v>0.03</v>
      </c>
      <c r="B19" s="7">
        <v>15458.614662730621</v>
      </c>
      <c r="C19" s="7">
        <v>3253.4803150192238</v>
      </c>
      <c r="D19" s="7">
        <v>725.99982593453205</v>
      </c>
      <c r="E19" s="7">
        <v>135.49687373323161</v>
      </c>
      <c r="G19" s="7">
        <v>0.03</v>
      </c>
      <c r="H19" s="6">
        <v>4511.8934160305125</v>
      </c>
      <c r="I19" s="6">
        <v>103.99493640874665</v>
      </c>
      <c r="J19" s="6">
        <v>0.13100663583540292</v>
      </c>
      <c r="K19" s="6">
        <v>3.6135332331037113</v>
      </c>
      <c r="M19" s="7">
        <v>0.03</v>
      </c>
      <c r="N19" s="13">
        <f t="shared" si="0"/>
        <v>19970.508078761133</v>
      </c>
      <c r="O19" s="13">
        <f t="shared" si="1"/>
        <v>3357.4752514279703</v>
      </c>
      <c r="P19" s="13">
        <f t="shared" si="2"/>
        <v>726.13083257036749</v>
      </c>
      <c r="Q19" s="13">
        <f t="shared" si="3"/>
        <v>139.11040696633532</v>
      </c>
      <c r="S19" s="7">
        <v>0.03</v>
      </c>
      <c r="T19" s="15">
        <f t="shared" si="4"/>
        <v>2.5148906131456918</v>
      </c>
      <c r="U19" s="15">
        <f t="shared" si="5"/>
        <v>9.0782895801992485</v>
      </c>
      <c r="V19" s="15">
        <f t="shared" si="6"/>
        <v>25.649415959669131</v>
      </c>
      <c r="W19" s="15">
        <f t="shared" si="7"/>
        <v>76.162504570061714</v>
      </c>
      <c r="Y19" s="7">
        <v>3.5</v>
      </c>
      <c r="Z19" s="7">
        <v>21.09867341501111</v>
      </c>
      <c r="AA19" s="7">
        <v>13.292121369275595</v>
      </c>
      <c r="AB19" s="7">
        <v>6.8864808577018852</v>
      </c>
      <c r="AC19" s="7">
        <v>2.833814816439546</v>
      </c>
      <c r="AD19" s="7"/>
      <c r="AE19" s="7">
        <v>3.5</v>
      </c>
      <c r="AF19" s="7">
        <v>3275.5528124317998</v>
      </c>
      <c r="AG19" s="7">
        <v>2209.016340570488</v>
      </c>
      <c r="AH19" s="7">
        <v>1511.587749130515</v>
      </c>
      <c r="AI19" s="7">
        <v>1036.7550022200051</v>
      </c>
      <c r="AJ19" s="7">
        <v>573.6890878678646</v>
      </c>
      <c r="AK19" s="7"/>
      <c r="AL19" s="7">
        <v>0.03</v>
      </c>
      <c r="AM19" s="15">
        <f t="shared" si="8"/>
        <v>-5.6196592316630927</v>
      </c>
      <c r="AN19" s="15">
        <f t="shared" si="9"/>
        <v>-3.7690150481619282</v>
      </c>
      <c r="AO19" s="15">
        <f t="shared" si="10"/>
        <v>-2.3312565238730176</v>
      </c>
      <c r="AP19" s="15">
        <f t="shared" si="11"/>
        <v>-1.2237343754208538</v>
      </c>
      <c r="AR19" s="7">
        <v>3.5</v>
      </c>
      <c r="AS19" s="7">
        <f t="shared" si="12"/>
        <v>14.097412446863233</v>
      </c>
      <c r="AT19" s="7">
        <f t="shared" si="12"/>
        <v>9.5072240437372226</v>
      </c>
      <c r="AU19" s="7">
        <f t="shared" si="12"/>
        <v>6.5056120811858245</v>
      </c>
      <c r="AV19" s="7">
        <f t="shared" si="12"/>
        <v>4.4620141116861864</v>
      </c>
      <c r="AW19" s="7">
        <f t="shared" si="12"/>
        <v>2.4690585531832134</v>
      </c>
    </row>
    <row r="20" spans="1:49">
      <c r="A20" s="7">
        <v>0.04</v>
      </c>
      <c r="B20" s="7">
        <v>16401.1029106448</v>
      </c>
      <c r="C20" s="7">
        <v>3590.2593984058458</v>
      </c>
      <c r="D20" s="7">
        <v>824.99980219833185</v>
      </c>
      <c r="E20" s="7">
        <v>158.79397051537057</v>
      </c>
      <c r="G20" s="7">
        <v>0.04</v>
      </c>
      <c r="H20" s="6">
        <v>4675.6320035357803</v>
      </c>
      <c r="I20" s="6">
        <v>112.66458565391963</v>
      </c>
      <c r="J20" s="6">
        <v>0.21697970678777428</v>
      </c>
      <c r="K20" s="6">
        <v>4.0731478976867965</v>
      </c>
      <c r="M20" s="7">
        <v>0.04</v>
      </c>
      <c r="N20" s="13">
        <f t="shared" si="0"/>
        <v>21076.734914180583</v>
      </c>
      <c r="O20" s="13">
        <f t="shared" si="1"/>
        <v>3702.9239840597656</v>
      </c>
      <c r="P20" s="13">
        <f t="shared" si="2"/>
        <v>825.21678190511966</v>
      </c>
      <c r="Q20" s="13">
        <f t="shared" si="3"/>
        <v>162.86711841305737</v>
      </c>
      <c r="S20" s="7">
        <v>0.04</v>
      </c>
      <c r="T20" s="15">
        <f t="shared" si="4"/>
        <v>1.8115936050802564</v>
      </c>
      <c r="U20" s="15">
        <f t="shared" si="5"/>
        <v>7.5551711965766115</v>
      </c>
      <c r="V20" s="15">
        <f t="shared" si="6"/>
        <v>23.266946617519107</v>
      </c>
      <c r="W20" s="15">
        <f t="shared" si="7"/>
        <v>72.453972556407223</v>
      </c>
      <c r="Y20" s="7">
        <v>7</v>
      </c>
      <c r="Z20" s="7">
        <v>28.75295611676097</v>
      </c>
      <c r="AA20" s="7">
        <v>18.114322803545448</v>
      </c>
      <c r="AB20" s="7">
        <v>9.3848132042523389</v>
      </c>
      <c r="AC20" s="7">
        <v>3.8618912550650069</v>
      </c>
      <c r="AD20" s="7"/>
      <c r="AE20" s="7">
        <v>7</v>
      </c>
      <c r="AF20" s="7">
        <v>3902.4694505365869</v>
      </c>
      <c r="AG20" s="7">
        <v>2501.0902172115511</v>
      </c>
      <c r="AH20" s="7">
        <v>2059.9639096063015</v>
      </c>
      <c r="AI20" s="7">
        <v>1513.3998753050855</v>
      </c>
      <c r="AJ20" s="7">
        <v>843.93206821207991</v>
      </c>
      <c r="AK20" s="7"/>
      <c r="AL20" s="7">
        <v>0.04</v>
      </c>
      <c r="AM20" s="15">
        <f t="shared" si="8"/>
        <v>-4.6343616306783044</v>
      </c>
      <c r="AN20" s="15">
        <f t="shared" si="9"/>
        <v>-3.3242835059739324</v>
      </c>
      <c r="AO20" s="15">
        <f t="shared" si="10"/>
        <v>-2.1603751080238838</v>
      </c>
      <c r="AP20" s="15">
        <f t="shared" si="11"/>
        <v>-1.1714939806471929</v>
      </c>
      <c r="AR20" s="7">
        <v>7</v>
      </c>
      <c r="AS20" s="7">
        <f t="shared" si="12"/>
        <v>16.79555316485791</v>
      </c>
      <c r="AT20" s="7">
        <f t="shared" si="12"/>
        <v>10.764259463326901</v>
      </c>
      <c r="AU20" s="7">
        <f t="shared" si="12"/>
        <v>8.8657281754566828</v>
      </c>
      <c r="AV20" s="7">
        <f t="shared" si="12"/>
        <v>6.5134111586397836</v>
      </c>
      <c r="AW20" s="7">
        <f t="shared" si="12"/>
        <v>3.6321375731040018</v>
      </c>
    </row>
    <row r="21" spans="1:49">
      <c r="A21" s="7">
        <v>0.05</v>
      </c>
      <c r="B21" s="7">
        <v>16980.698246825108</v>
      </c>
      <c r="C21" s="7">
        <v>3833.0366572233215</v>
      </c>
      <c r="D21" s="7">
        <v>904.19978320937173</v>
      </c>
      <c r="E21" s="7">
        <v>179.08891081035807</v>
      </c>
      <c r="G21" s="7">
        <v>0.05</v>
      </c>
      <c r="H21" s="6">
        <v>4752.9872517191907</v>
      </c>
      <c r="I21" s="6">
        <v>118.23113577432456</v>
      </c>
      <c r="J21" s="6">
        <v>0.3229580500194475</v>
      </c>
      <c r="K21" s="6">
        <v>4.4374303824689409</v>
      </c>
      <c r="M21" s="7">
        <v>0.05</v>
      </c>
      <c r="N21" s="13">
        <f t="shared" si="0"/>
        <v>21733.685498544299</v>
      </c>
      <c r="O21" s="13">
        <f t="shared" si="1"/>
        <v>3951.2677929976462</v>
      </c>
      <c r="P21" s="13">
        <f t="shared" si="2"/>
        <v>904.52274125939118</v>
      </c>
      <c r="Q21" s="13">
        <f t="shared" si="3"/>
        <v>183.526341192827</v>
      </c>
      <c r="S21" s="7">
        <v>0.05</v>
      </c>
      <c r="T21" s="15">
        <f t="shared" si="4"/>
        <v>1.3939293741681107</v>
      </c>
      <c r="U21" s="15">
        <f t="shared" si="5"/>
        <v>6.4601982378674876</v>
      </c>
      <c r="V21" s="15">
        <f t="shared" si="6"/>
        <v>21.360076692167539</v>
      </c>
      <c r="W21" s="15">
        <f t="shared" si="7"/>
        <v>69.228972782014338</v>
      </c>
      <c r="Y21" s="7">
        <v>14</v>
      </c>
      <c r="Z21" s="7">
        <v>33.979946195304869</v>
      </c>
      <c r="AA21" s="7">
        <v>21.407536957012599</v>
      </c>
      <c r="AB21" s="7">
        <v>11.091108304195476</v>
      </c>
      <c r="AC21" s="7">
        <v>4.5640683389755115</v>
      </c>
      <c r="AD21" s="7"/>
      <c r="AE21" s="7">
        <v>14</v>
      </c>
      <c r="AF21" s="7">
        <v>4156.4336200437447</v>
      </c>
      <c r="AG21" s="7">
        <v>2602.4522230932935</v>
      </c>
      <c r="AH21" s="7">
        <v>2434.3837463646641</v>
      </c>
      <c r="AI21" s="7">
        <v>2035.299579025271</v>
      </c>
      <c r="AJ21" s="7">
        <v>1234.8301367397301</v>
      </c>
      <c r="AK21" s="7"/>
      <c r="AL21" s="7">
        <v>0.05</v>
      </c>
      <c r="AM21" s="15">
        <f t="shared" si="8"/>
        <v>-3.9222091636131551</v>
      </c>
      <c r="AN21" s="15">
        <f t="shared" si="9"/>
        <v>-2.9738565344037484</v>
      </c>
      <c r="AO21" s="15">
        <f t="shared" si="10"/>
        <v>-2.018589994050382</v>
      </c>
      <c r="AP21" s="15">
        <f t="shared" si="11"/>
        <v>-1.1255483730122902</v>
      </c>
      <c r="AR21" s="7">
        <v>14</v>
      </c>
      <c r="AS21" s="7">
        <f t="shared" si="12"/>
        <v>17.888571000100644</v>
      </c>
      <c r="AT21" s="7">
        <f t="shared" si="12"/>
        <v>11.200503995221814</v>
      </c>
      <c r="AU21" s="7">
        <f t="shared" si="12"/>
        <v>10.477166356833783</v>
      </c>
      <c r="AV21" s="7">
        <f t="shared" si="12"/>
        <v>8.7595771649747718</v>
      </c>
      <c r="AW21" s="7">
        <f t="shared" si="12"/>
        <v>5.3144952123402591</v>
      </c>
    </row>
    <row r="22" spans="1:49">
      <c r="A22" s="7">
        <v>0.06</v>
      </c>
      <c r="B22" s="7">
        <v>17364.588075031399</v>
      </c>
      <c r="C22" s="7">
        <v>4016.5962382179869</v>
      </c>
      <c r="D22" s="7">
        <v>970.19976738523826</v>
      </c>
      <c r="E22" s="7">
        <v>197.38152417502633</v>
      </c>
      <c r="G22" s="7">
        <v>0.06</v>
      </c>
      <c r="H22" s="6">
        <v>4791.9747475803388</v>
      </c>
      <c r="I22" s="6">
        <v>121.95031251608521</v>
      </c>
      <c r="J22" s="6">
        <v>0.44801570163927368</v>
      </c>
      <c r="K22" s="6">
        <v>4.7416794350850884</v>
      </c>
      <c r="M22" s="7">
        <v>0.06</v>
      </c>
      <c r="N22" s="13">
        <f t="shared" si="0"/>
        <v>22156.562822611737</v>
      </c>
      <c r="O22" s="13">
        <f t="shared" si="1"/>
        <v>4138.5465507340723</v>
      </c>
      <c r="P22" s="13">
        <f t="shared" si="2"/>
        <v>970.64778308687755</v>
      </c>
      <c r="Q22" s="13">
        <f t="shared" si="3"/>
        <v>202.1232036101114</v>
      </c>
      <c r="S22" s="7">
        <v>0.06</v>
      </c>
      <c r="T22" s="15">
        <f t="shared" si="4"/>
        <v>1.1250800321770731</v>
      </c>
      <c r="U22" s="15">
        <f t="shared" si="5"/>
        <v>5.6344672629780854</v>
      </c>
      <c r="V22" s="15">
        <f t="shared" si="6"/>
        <v>19.770134970257622</v>
      </c>
      <c r="W22" s="15">
        <f t="shared" si="7"/>
        <v>66.325916953656275</v>
      </c>
      <c r="Y22" s="7">
        <v>21</v>
      </c>
      <c r="Z22" s="7">
        <v>35.46021901402564</v>
      </c>
      <c r="AA22" s="7">
        <v>22.339838897691585</v>
      </c>
      <c r="AB22" s="7">
        <v>11.573967100132473</v>
      </c>
      <c r="AC22" s="7">
        <v>4.7627294848552006</v>
      </c>
      <c r="AD22" s="7"/>
      <c r="AE22" s="7">
        <v>21</v>
      </c>
      <c r="AF22" s="7">
        <v>4211.0900921245284</v>
      </c>
      <c r="AG22" s="7">
        <v>2623.0621189357098</v>
      </c>
      <c r="AH22" s="7">
        <v>2540.5004580882928</v>
      </c>
      <c r="AI22" s="7">
        <v>2261.9030296216979</v>
      </c>
      <c r="AJ22" s="7">
        <v>1499.0279502994169</v>
      </c>
      <c r="AK22" s="7"/>
      <c r="AL22" s="7">
        <v>0.06</v>
      </c>
      <c r="AM22" s="15">
        <f t="shared" si="8"/>
        <v>-3.3931124605449292</v>
      </c>
      <c r="AN22" s="15">
        <f t="shared" si="9"/>
        <v>-2.6895345722509401</v>
      </c>
      <c r="AO22" s="15">
        <f t="shared" si="10"/>
        <v>-1.8967251861805232</v>
      </c>
      <c r="AP22" s="15">
        <f t="shared" si="11"/>
        <v>-1.0837695432360339</v>
      </c>
      <c r="AR22" s="7">
        <v>21</v>
      </c>
      <c r="AS22" s="7">
        <f t="shared" si="12"/>
        <v>18.123802997242898</v>
      </c>
      <c r="AT22" s="7">
        <f t="shared" si="12"/>
        <v>11.289205420237675</v>
      </c>
      <c r="AU22" s="7">
        <f t="shared" si="12"/>
        <v>10.933874319836308</v>
      </c>
      <c r="AV22" s="7">
        <f t="shared" si="12"/>
        <v>9.7348392009937985</v>
      </c>
      <c r="AW22" s="7">
        <f t="shared" si="12"/>
        <v>6.4515568805798047</v>
      </c>
    </row>
    <row r="23" spans="1:49">
      <c r="A23" s="7">
        <v>7.0000000000000007E-2</v>
      </c>
      <c r="B23" s="7">
        <v>17634.060496936807</v>
      </c>
      <c r="C23" s="7">
        <v>4160.3622562046703</v>
      </c>
      <c r="D23" s="7">
        <v>1026.7711823931238</v>
      </c>
      <c r="E23" s="7">
        <v>214.23724577483716</v>
      </c>
      <c r="G23" s="7">
        <v>7.0000000000000007E-2</v>
      </c>
      <c r="H23" s="6">
        <v>4812.7837737425743</v>
      </c>
      <c r="I23" s="6">
        <v>124.51929248633327</v>
      </c>
      <c r="J23" s="6">
        <v>0.59110218879182952</v>
      </c>
      <c r="K23" s="6">
        <v>5.0059717778509292</v>
      </c>
      <c r="M23" s="7">
        <v>7.0000000000000007E-2</v>
      </c>
      <c r="N23" s="13">
        <f t="shared" si="0"/>
        <v>22446.844270679379</v>
      </c>
      <c r="O23" s="13">
        <f t="shared" si="1"/>
        <v>4284.8815486910034</v>
      </c>
      <c r="P23" s="13">
        <f t="shared" si="2"/>
        <v>1027.3622845819157</v>
      </c>
      <c r="Q23" s="13">
        <f t="shared" si="3"/>
        <v>219.24321755268809</v>
      </c>
      <c r="S23" s="7">
        <v>7.0000000000000007E-2</v>
      </c>
      <c r="T23" s="15">
        <f t="shared" si="4"/>
        <v>0.94053011222736782</v>
      </c>
      <c r="U23" s="15">
        <f t="shared" si="5"/>
        <v>4.9892614639654989</v>
      </c>
      <c r="V23" s="15">
        <f t="shared" si="6"/>
        <v>18.406464722614754</v>
      </c>
      <c r="W23" s="15">
        <f t="shared" si="7"/>
        <v>63.653403970424471</v>
      </c>
      <c r="Y23" s="7">
        <v>28</v>
      </c>
      <c r="Z23" s="7">
        <v>36.042518681440242</v>
      </c>
      <c r="AA23" s="7">
        <v>22.706645076382507</v>
      </c>
      <c r="AB23" s="7">
        <v>11.763968923186747</v>
      </c>
      <c r="AC23" s="7">
        <v>4.8409081616127825</v>
      </c>
      <c r="AD23" s="7"/>
      <c r="AE23" s="7">
        <v>28</v>
      </c>
      <c r="AF23" s="7">
        <v>4230.8944270299453</v>
      </c>
      <c r="AG23" s="7">
        <v>2630.4274683154313</v>
      </c>
      <c r="AH23" s="7">
        <v>2582.2135054489981</v>
      </c>
      <c r="AI23" s="7">
        <v>2369.6258128088757</v>
      </c>
      <c r="AJ23" s="7">
        <v>1675.3839037007322</v>
      </c>
      <c r="AK23" s="7"/>
      <c r="AL23" s="7">
        <v>7.0000000000000007E-2</v>
      </c>
      <c r="AM23" s="15">
        <f t="shared" si="8"/>
        <v>-2.9885999387600326</v>
      </c>
      <c r="AN23" s="15">
        <f t="shared" si="9"/>
        <v>-2.4536471777987092</v>
      </c>
      <c r="AO23" s="15">
        <f t="shared" si="10"/>
        <v>-1.789408127903453</v>
      </c>
      <c r="AP23" s="15">
        <f t="shared" si="11"/>
        <v>-1.0449499610661908</v>
      </c>
      <c r="AR23" s="7">
        <v>28</v>
      </c>
      <c r="AS23" s="7">
        <f t="shared" si="12"/>
        <v>18.209037427393991</v>
      </c>
      <c r="AT23" s="7">
        <f t="shared" si="12"/>
        <v>11.320904609341603</v>
      </c>
      <c r="AU23" s="7">
        <f t="shared" si="12"/>
        <v>11.113400056935593</v>
      </c>
      <c r="AV23" s="7">
        <f t="shared" si="12"/>
        <v>10.198459417633277</v>
      </c>
      <c r="AW23" s="7">
        <f t="shared" si="12"/>
        <v>7.2105623843599123</v>
      </c>
    </row>
    <row r="24" spans="1:49">
      <c r="A24" s="7">
        <v>0.08</v>
      </c>
      <c r="B24" s="7">
        <v>17832.281577420377</v>
      </c>
      <c r="C24" s="7">
        <v>4276.1258166815342</v>
      </c>
      <c r="D24" s="7">
        <v>1076.2711705250238</v>
      </c>
      <c r="E24" s="7">
        <v>230.00493734278231</v>
      </c>
      <c r="G24" s="7">
        <v>0.08</v>
      </c>
      <c r="H24" s="6">
        <v>4824.4905175100785</v>
      </c>
      <c r="I24" s="6">
        <v>126.35221417904998</v>
      </c>
      <c r="J24" s="6">
        <v>0.75106949933020406</v>
      </c>
      <c r="K24" s="6">
        <v>5.2427476982621313</v>
      </c>
      <c r="M24" s="7">
        <v>0.08</v>
      </c>
      <c r="N24" s="13">
        <f t="shared" si="0"/>
        <v>22656.772094930457</v>
      </c>
      <c r="O24" s="13">
        <f t="shared" si="1"/>
        <v>4402.4780308605841</v>
      </c>
      <c r="P24" s="13">
        <f t="shared" si="2"/>
        <v>1077.022240024354</v>
      </c>
      <c r="Q24" s="13">
        <f t="shared" si="3"/>
        <v>235.24768504104443</v>
      </c>
      <c r="S24" s="7">
        <v>0.08</v>
      </c>
      <c r="T24" s="15">
        <f t="shared" si="4"/>
        <v>0.80706597451325446</v>
      </c>
      <c r="U24" s="15">
        <f t="shared" si="5"/>
        <v>4.4707666862389521</v>
      </c>
      <c r="V24" s="15">
        <f t="shared" si="6"/>
        <v>17.212417310560035</v>
      </c>
      <c r="W24" s="15">
        <f t="shared" si="7"/>
        <v>61.15503292377646</v>
      </c>
      <c r="AL24" s="7">
        <v>0.08</v>
      </c>
      <c r="AM24" s="15">
        <f t="shared" si="8"/>
        <v>-2.6706446345125352</v>
      </c>
      <c r="AN24" s="15">
        <f t="shared" si="9"/>
        <v>-2.2543386289515595</v>
      </c>
      <c r="AO24" s="15">
        <f t="shared" si="10"/>
        <v>-1.6932117300040053</v>
      </c>
      <c r="AP24" s="15">
        <f t="shared" si="11"/>
        <v>-1.0083433571165883</v>
      </c>
    </row>
    <row r="25" spans="1:49">
      <c r="A25" s="7">
        <v>0.09</v>
      </c>
      <c r="B25" s="7">
        <v>17983.799302463598</v>
      </c>
      <c r="C25" s="7">
        <v>4371.4799810536115</v>
      </c>
      <c r="D25" s="7">
        <v>1120.2711599756014</v>
      </c>
      <c r="E25" s="7">
        <v>244.91367475868606</v>
      </c>
      <c r="G25" s="7">
        <v>0.09</v>
      </c>
      <c r="H25" s="6">
        <v>4831.4142586546222</v>
      </c>
      <c r="I25" s="6">
        <v>127.70550534600039</v>
      </c>
      <c r="J25" s="6">
        <v>0.92669933159799112</v>
      </c>
      <c r="K25" s="6">
        <v>5.4601863224802072</v>
      </c>
      <c r="M25" s="7">
        <v>0.09</v>
      </c>
      <c r="N25" s="13">
        <f t="shared" si="0"/>
        <v>22815.21356111822</v>
      </c>
      <c r="O25" s="13">
        <f t="shared" si="1"/>
        <v>4499.1854863996123</v>
      </c>
      <c r="P25" s="13">
        <f t="shared" si="2"/>
        <v>1121.1978593071995</v>
      </c>
      <c r="Q25" s="13">
        <f t="shared" si="3"/>
        <v>250.37386108116627</v>
      </c>
      <c r="S25" s="7">
        <v>0.09</v>
      </c>
      <c r="T25" s="15">
        <f t="shared" si="4"/>
        <v>0.70633490783188668</v>
      </c>
      <c r="U25" s="15">
        <f t="shared" si="5"/>
        <v>4.0443737386004299</v>
      </c>
      <c r="V25" s="15">
        <f t="shared" si="6"/>
        <v>16.150237866163693</v>
      </c>
      <c r="W25" s="15">
        <f t="shared" si="7"/>
        <v>58.793767215146346</v>
      </c>
      <c r="AE25" s="7" t="s">
        <v>28</v>
      </c>
      <c r="AF25" s="7">
        <v>0.5</v>
      </c>
      <c r="AG25" s="7">
        <v>0.5</v>
      </c>
      <c r="AH25" s="7">
        <v>0.5</v>
      </c>
      <c r="AI25" s="7">
        <v>0.5</v>
      </c>
      <c r="AJ25" s="7">
        <v>0.5</v>
      </c>
      <c r="AL25" s="7">
        <v>0.09</v>
      </c>
      <c r="AM25" s="15">
        <f t="shared" si="8"/>
        <v>-2.4142454957403716</v>
      </c>
      <c r="AN25" s="15">
        <f t="shared" si="9"/>
        <v>-2.0832900577751325</v>
      </c>
      <c r="AO25" s="15">
        <f t="shared" si="10"/>
        <v>-1.6058106998226009</v>
      </c>
      <c r="AP25" s="15">
        <f t="shared" si="11"/>
        <v>-0.97345970123480807</v>
      </c>
    </row>
    <row r="26" spans="1:49">
      <c r="A26" s="7">
        <v>0.1</v>
      </c>
      <c r="B26" s="7">
        <v>18103.372727349783</v>
      </c>
      <c r="C26" s="7">
        <v>4451.5353007061294</v>
      </c>
      <c r="D26" s="7">
        <v>1159.8711504811213</v>
      </c>
      <c r="E26" s="7">
        <v>259.12111729953216</v>
      </c>
      <c r="G26" s="7">
        <v>0.1</v>
      </c>
      <c r="H26" s="6">
        <v>4835.7158782249116</v>
      </c>
      <c r="I26" s="6">
        <v>128.74218612962221</v>
      </c>
      <c r="J26" s="6">
        <v>1.1167294642892671</v>
      </c>
      <c r="K26" s="6">
        <v>5.6638967047496651</v>
      </c>
      <c r="M26" s="7">
        <v>0.1</v>
      </c>
      <c r="N26" s="13">
        <f t="shared" si="0"/>
        <v>22939.088605574696</v>
      </c>
      <c r="O26" s="13">
        <f t="shared" si="1"/>
        <v>4580.2774868357519</v>
      </c>
      <c r="P26" s="13">
        <f t="shared" si="2"/>
        <v>1160.9878799454104</v>
      </c>
      <c r="Q26" s="13">
        <f t="shared" si="3"/>
        <v>264.78501400428183</v>
      </c>
      <c r="S26" s="7">
        <v>0.1</v>
      </c>
      <c r="T26" s="15">
        <f t="shared" si="4"/>
        <v>0.62757985927335258</v>
      </c>
      <c r="U26" s="15">
        <f t="shared" si="5"/>
        <v>3.6868309110785584</v>
      </c>
      <c r="V26" s="15">
        <f t="shared" si="6"/>
        <v>15.193507825925726</v>
      </c>
      <c r="W26" s="15">
        <f t="shared" si="7"/>
        <v>56.544119906473135</v>
      </c>
      <c r="AE26" s="7" t="s">
        <v>8</v>
      </c>
      <c r="AL26" s="7">
        <v>0.1</v>
      </c>
      <c r="AM26" s="15">
        <f t="shared" si="8"/>
        <v>-2.2026774777083893</v>
      </c>
      <c r="AN26" s="15">
        <f t="shared" si="9"/>
        <v>-1.9344782645654157</v>
      </c>
      <c r="AO26" s="15">
        <f t="shared" si="10"/>
        <v>-1.5255519841472998</v>
      </c>
      <c r="AP26" s="15">
        <f t="shared" si="11"/>
        <v>-0.93996233109744032</v>
      </c>
    </row>
    <row r="27" spans="1:49">
      <c r="A27" s="7">
        <v>0.11</v>
      </c>
      <c r="B27" s="7">
        <v>18200.297016197419</v>
      </c>
      <c r="C27" s="7">
        <v>4519.8524344455254</v>
      </c>
      <c r="D27" s="7">
        <v>1195.8711418497758</v>
      </c>
      <c r="E27" s="7">
        <v>272.73986516131322</v>
      </c>
      <c r="G27" s="7">
        <v>0.11</v>
      </c>
      <c r="H27" s="6">
        <v>4838.5252472398906</v>
      </c>
      <c r="I27" s="6">
        <v>129.56771163157245</v>
      </c>
      <c r="J27" s="6">
        <v>1.3198782991703564</v>
      </c>
      <c r="K27" s="6">
        <v>5.8578432520082453</v>
      </c>
      <c r="M27" s="7">
        <v>0.11</v>
      </c>
      <c r="N27" s="13">
        <f t="shared" si="0"/>
        <v>23038.822263437309</v>
      </c>
      <c r="O27" s="13">
        <f t="shared" si="1"/>
        <v>4649.4201460770983</v>
      </c>
      <c r="P27" s="13">
        <f t="shared" si="2"/>
        <v>1197.1910201489461</v>
      </c>
      <c r="Q27" s="13">
        <f t="shared" si="3"/>
        <v>278.59770841332147</v>
      </c>
      <c r="S27" s="7">
        <v>0.11</v>
      </c>
      <c r="T27" s="15">
        <f t="shared" si="4"/>
        <v>0.56417298743444866</v>
      </c>
      <c r="U27" s="15">
        <f t="shared" si="5"/>
        <v>3.3819739368446999</v>
      </c>
      <c r="V27" s="15">
        <f t="shared" si="6"/>
        <v>14.323022432148189</v>
      </c>
      <c r="W27" s="15">
        <f t="shared" si="7"/>
        <v>54.387894726669565</v>
      </c>
      <c r="AE27" s="7">
        <v>1.8</v>
      </c>
      <c r="AF27" s="7">
        <v>2857.2235788208254</v>
      </c>
      <c r="AG27" s="7">
        <v>2020.9772783041785</v>
      </c>
      <c r="AH27" s="7">
        <v>1236.1751079752164</v>
      </c>
      <c r="AI27" s="7">
        <v>843.35110824204241</v>
      </c>
      <c r="AJ27" s="7">
        <v>472.98870062316911</v>
      </c>
      <c r="AK27" s="7"/>
      <c r="AL27" s="7">
        <v>0.11</v>
      </c>
      <c r="AM27" s="15">
        <f t="shared" si="8"/>
        <v>-2.0245188889539629</v>
      </c>
      <c r="AN27" s="15">
        <f t="shared" si="9"/>
        <v>-1.8034386041765507</v>
      </c>
      <c r="AO27" s="15">
        <f t="shared" si="10"/>
        <v>-1.4512167248242325</v>
      </c>
      <c r="AP27" s="15">
        <f t="shared" si="11"/>
        <v>-0.90761169220653048</v>
      </c>
    </row>
    <row r="28" spans="1:49">
      <c r="A28" s="7">
        <v>0.12</v>
      </c>
      <c r="B28" s="7">
        <v>18280.66141203784</v>
      </c>
      <c r="C28" s="7">
        <v>4578.9827658287813</v>
      </c>
      <c r="D28" s="7">
        <v>1228.8711339377091</v>
      </c>
      <c r="E28" s="7">
        <v>285.85280895338752</v>
      </c>
      <c r="G28" s="7">
        <v>0.12</v>
      </c>
      <c r="H28" s="6">
        <v>4840.4566405793594</v>
      </c>
      <c r="I28" s="6">
        <v>130.25111427911438</v>
      </c>
      <c r="J28" s="6">
        <v>1.5348668758171837</v>
      </c>
      <c r="K28" s="6">
        <v>6.0448881443749727</v>
      </c>
      <c r="M28" s="7">
        <v>0.12</v>
      </c>
      <c r="N28" s="13">
        <f t="shared" si="0"/>
        <v>23121.118052617199</v>
      </c>
      <c r="O28" s="13">
        <f t="shared" si="1"/>
        <v>4709.2338801078959</v>
      </c>
      <c r="P28" s="13">
        <f t="shared" si="2"/>
        <v>1230.4060008135264</v>
      </c>
      <c r="Q28" s="13">
        <f t="shared" si="3"/>
        <v>291.89769709776249</v>
      </c>
      <c r="S28" s="7">
        <v>0.12</v>
      </c>
      <c r="T28" s="15">
        <f t="shared" si="4"/>
        <v>0.51185245022324</v>
      </c>
      <c r="U28" s="15">
        <f t="shared" si="5"/>
        <v>3.1182491369261909</v>
      </c>
      <c r="V28" s="15">
        <f t="shared" si="6"/>
        <v>13.524385756971135</v>
      </c>
      <c r="W28" s="15">
        <f t="shared" si="7"/>
        <v>52.311705270561262</v>
      </c>
      <c r="AE28" s="7">
        <v>3.5</v>
      </c>
      <c r="AF28" s="7">
        <v>3862.0404137524274</v>
      </c>
      <c r="AG28" s="7">
        <v>2604.5406288500658</v>
      </c>
      <c r="AH28" s="7">
        <v>1782.2374757380483</v>
      </c>
      <c r="AI28" s="7">
        <v>1222.3859443014296</v>
      </c>
      <c r="AJ28" s="7">
        <v>676.40809632666924</v>
      </c>
      <c r="AK28" s="7"/>
      <c r="AL28" s="7">
        <v>0.12</v>
      </c>
      <c r="AM28" s="15">
        <f t="shared" si="8"/>
        <v>-1.8717993471489958</v>
      </c>
      <c r="AN28" s="15">
        <f t="shared" si="9"/>
        <v>-1.6867992876277547</v>
      </c>
      <c r="AO28" s="15">
        <f t="shared" si="10"/>
        <v>-1.3818794226835593</v>
      </c>
      <c r="AP28" s="15">
        <f t="shared" si="11"/>
        <v>-0.87623246219201356</v>
      </c>
    </row>
    <row r="29" spans="1:49">
      <c r="A29" s="7">
        <v>0.13</v>
      </c>
      <c r="B29" s="7">
        <v>18348.592401874623</v>
      </c>
      <c r="C29" s="7">
        <v>4630.7978785188288</v>
      </c>
      <c r="D29" s="7">
        <v>1259.3326650958013</v>
      </c>
      <c r="E29" s="7">
        <v>298.52255058337113</v>
      </c>
      <c r="G29" s="7">
        <v>0.13</v>
      </c>
      <c r="H29" s="6">
        <v>4841.8557127108061</v>
      </c>
      <c r="I29" s="6">
        <v>130.83796411841001</v>
      </c>
      <c r="J29" s="6">
        <v>1.7604379086402664</v>
      </c>
      <c r="K29" s="6">
        <v>6.2271273247954229</v>
      </c>
      <c r="M29" s="7">
        <v>0.13</v>
      </c>
      <c r="N29" s="13">
        <f t="shared" si="0"/>
        <v>23190.44811458543</v>
      </c>
      <c r="O29" s="13">
        <f t="shared" si="1"/>
        <v>4761.635842637239</v>
      </c>
      <c r="P29" s="13">
        <f t="shared" si="2"/>
        <v>1261.0931030044417</v>
      </c>
      <c r="Q29" s="13">
        <f t="shared" si="3"/>
        <v>304.74967790816657</v>
      </c>
      <c r="S29" s="7">
        <v>0.13</v>
      </c>
      <c r="T29" s="15">
        <f t="shared" si="4"/>
        <v>0.46777502994192899</v>
      </c>
      <c r="U29" s="15">
        <f t="shared" si="5"/>
        <v>2.8872035868143624</v>
      </c>
      <c r="V29" s="15">
        <f t="shared" si="6"/>
        <v>12.786530585171933</v>
      </c>
      <c r="W29" s="15">
        <f t="shared" si="7"/>
        <v>50.30545190585859</v>
      </c>
      <c r="AE29" s="7">
        <v>7</v>
      </c>
      <c r="AF29" s="7">
        <v>4601.2064510775881</v>
      </c>
      <c r="AG29" s="7">
        <v>2948.9103215346086</v>
      </c>
      <c r="AH29" s="7">
        <v>2428.8003660257382</v>
      </c>
      <c r="AI29" s="7">
        <v>1784.3740630323971</v>
      </c>
      <c r="AJ29" s="7">
        <v>995.03807159713915</v>
      </c>
      <c r="AK29" s="7"/>
      <c r="AL29" s="7">
        <v>0.13</v>
      </c>
      <c r="AM29" s="15">
        <f t="shared" si="8"/>
        <v>-1.7388371793754103</v>
      </c>
      <c r="AN29" s="15">
        <f t="shared" si="9"/>
        <v>-1.5819736870759256</v>
      </c>
      <c r="AO29" s="15">
        <f t="shared" si="10"/>
        <v>-1.3168201512541058</v>
      </c>
      <c r="AP29" s="15">
        <f t="shared" si="11"/>
        <v>-0.84569330489683792</v>
      </c>
    </row>
    <row r="30" spans="1:49">
      <c r="A30" s="7">
        <v>0.14000000000000001</v>
      </c>
      <c r="B30" s="7">
        <v>18406.969900110184</v>
      </c>
      <c r="C30" s="7">
        <v>4676.6985587462459</v>
      </c>
      <c r="D30" s="7">
        <v>1287.6183725997441</v>
      </c>
      <c r="E30" s="7">
        <v>310.797435879744</v>
      </c>
      <c r="G30" s="7">
        <v>0.14000000000000001</v>
      </c>
      <c r="H30" s="6">
        <v>4842.9229650783145</v>
      </c>
      <c r="I30" s="6">
        <v>131.35852520068332</v>
      </c>
      <c r="J30" s="6">
        <v>1.9953716293243653</v>
      </c>
      <c r="K30" s="6">
        <v>6.4061083189166785</v>
      </c>
      <c r="M30" s="7">
        <v>0.14000000000000001</v>
      </c>
      <c r="N30" s="13">
        <f t="shared" si="0"/>
        <v>23249.8928651885</v>
      </c>
      <c r="O30" s="13">
        <f t="shared" si="1"/>
        <v>4808.0570839469292</v>
      </c>
      <c r="P30" s="13">
        <f t="shared" si="2"/>
        <v>1289.6137442290685</v>
      </c>
      <c r="Q30" s="13">
        <f t="shared" si="3"/>
        <v>317.20354419866067</v>
      </c>
      <c r="S30" s="7">
        <v>0.14000000000000001</v>
      </c>
      <c r="T30" s="15">
        <f t="shared" si="4"/>
        <v>0.42998231518783148</v>
      </c>
      <c r="U30" s="15">
        <f t="shared" si="5"/>
        <v>2.6825276411517263</v>
      </c>
      <c r="V30" s="15">
        <f t="shared" si="6"/>
        <v>12.100766823585788</v>
      </c>
      <c r="W30" s="15">
        <f t="shared" si="7"/>
        <v>48.361346050313408</v>
      </c>
      <c r="AE30" s="7">
        <v>14</v>
      </c>
      <c r="AF30" s="7">
        <v>4900.6428950754316</v>
      </c>
      <c r="AG30" s="7">
        <v>3068.4211905545089</v>
      </c>
      <c r="AH30" s="7">
        <v>2870.2600597248415</v>
      </c>
      <c r="AI30" s="7">
        <v>2399.7198880311339</v>
      </c>
      <c r="AJ30" s="7">
        <v>1455.9264238111157</v>
      </c>
      <c r="AK30" s="7"/>
      <c r="AL30" s="7">
        <v>0.14000000000000001</v>
      </c>
      <c r="AM30" s="15">
        <f t="shared" si="8"/>
        <v>-1.621499155576414</v>
      </c>
      <c r="AN30" s="15">
        <f t="shared" si="9"/>
        <v>-1.4869502162771311</v>
      </c>
      <c r="AO30" s="15">
        <f t="shared" si="10"/>
        <v>-1.2554674555731675</v>
      </c>
      <c r="AP30" s="15">
        <f t="shared" si="11"/>
        <v>-0.81589386152184717</v>
      </c>
    </row>
    <row r="31" spans="1:49">
      <c r="A31" s="7">
        <v>0.15</v>
      </c>
      <c r="B31" s="7">
        <v>18457.856348117853</v>
      </c>
      <c r="C31" s="7">
        <v>4717.7517942409868</v>
      </c>
      <c r="D31" s="7">
        <v>1314.0183662700908</v>
      </c>
      <c r="E31" s="7">
        <v>322.71555431022711</v>
      </c>
      <c r="G31" s="7">
        <v>0.15</v>
      </c>
      <c r="H31" s="6">
        <v>4843.7778702405958</v>
      </c>
      <c r="I31" s="6">
        <v>131.83298381874525</v>
      </c>
      <c r="J31" s="6">
        <v>2.2384984167382038</v>
      </c>
      <c r="K31" s="6">
        <v>6.5829769434937511</v>
      </c>
      <c r="M31" s="7">
        <v>0.15</v>
      </c>
      <c r="N31" s="13">
        <f t="shared" si="0"/>
        <v>23301.634218358449</v>
      </c>
      <c r="O31" s="13">
        <f t="shared" si="1"/>
        <v>4849.5847780597323</v>
      </c>
      <c r="P31" s="13">
        <f t="shared" si="2"/>
        <v>1316.256864686829</v>
      </c>
      <c r="Q31" s="13">
        <f t="shared" si="3"/>
        <v>329.29853125372085</v>
      </c>
      <c r="S31" s="7">
        <v>0.15</v>
      </c>
      <c r="T31" s="15">
        <f t="shared" si="4"/>
        <v>0.39708712795086248</v>
      </c>
      <c r="U31" s="15">
        <f t="shared" si="5"/>
        <v>2.4994278397693712</v>
      </c>
      <c r="V31" s="15">
        <f t="shared" si="6"/>
        <v>11.460147057655346</v>
      </c>
      <c r="W31" s="15">
        <f t="shared" si="7"/>
        <v>46.473262895411246</v>
      </c>
      <c r="AE31" s="7">
        <v>21</v>
      </c>
      <c r="AF31" s="7">
        <v>4965.085606317326</v>
      </c>
      <c r="AG31" s="7">
        <v>3092.7212874311476</v>
      </c>
      <c r="AH31" s="7">
        <v>2995.3769644792828</v>
      </c>
      <c r="AI31" s="7">
        <v>2666.8966774810424</v>
      </c>
      <c r="AJ31" s="7">
        <v>1767.4288454237383</v>
      </c>
      <c r="AK31" s="7"/>
      <c r="AL31" s="7">
        <v>0.15</v>
      </c>
      <c r="AM31" s="15">
        <f t="shared" si="8"/>
        <v>-1.5167208097946556</v>
      </c>
      <c r="AN31" s="15">
        <f t="shared" si="9"/>
        <v>-1.4001452016086104</v>
      </c>
      <c r="AO31" s="15">
        <f t="shared" si="10"/>
        <v>-1.1973598689695695</v>
      </c>
      <c r="AP31" s="15">
        <f t="shared" si="11"/>
        <v>-0.78675609499562427</v>
      </c>
    </row>
    <row r="32" spans="1:49">
      <c r="A32" s="7">
        <v>0.16</v>
      </c>
      <c r="B32" s="7">
        <v>18502.762788698699</v>
      </c>
      <c r="C32" s="7">
        <v>4754.7830705182814</v>
      </c>
      <c r="D32" s="7">
        <v>1338.7683603360408</v>
      </c>
      <c r="E32" s="7">
        <v>334.30746857625235</v>
      </c>
      <c r="G32" s="7">
        <v>0.16</v>
      </c>
      <c r="H32" s="6">
        <v>4844.4933384555197</v>
      </c>
      <c r="I32" s="6">
        <v>132.27484455292611</v>
      </c>
      <c r="J32" s="6">
        <v>2.4887083530854004</v>
      </c>
      <c r="K32" s="6">
        <v>6.7585793683204356</v>
      </c>
      <c r="M32" s="7">
        <v>0.16</v>
      </c>
      <c r="N32" s="13">
        <f t="shared" si="0"/>
        <v>23347.256127154218</v>
      </c>
      <c r="O32" s="13">
        <f t="shared" si="1"/>
        <v>4887.0579150712074</v>
      </c>
      <c r="P32" s="13">
        <f t="shared" si="2"/>
        <v>1341.2570686891263</v>
      </c>
      <c r="Q32" s="13">
        <f t="shared" si="3"/>
        <v>341.0660479445728</v>
      </c>
      <c r="S32" s="7">
        <v>0.16</v>
      </c>
      <c r="T32" s="15">
        <f t="shared" si="4"/>
        <v>0.36808245103382459</v>
      </c>
      <c r="U32" s="15">
        <f t="shared" si="5"/>
        <v>2.334204990522379</v>
      </c>
      <c r="V32" s="15">
        <f t="shared" si="6"/>
        <v>10.859030350565579</v>
      </c>
      <c r="W32" s="15">
        <f t="shared" si="7"/>
        <v>44.636299371772573</v>
      </c>
      <c r="AE32" s="7">
        <v>28</v>
      </c>
      <c r="AF32" s="7">
        <v>4988.4359066031038</v>
      </c>
      <c r="AG32" s="7">
        <v>3101.4054023255653</v>
      </c>
      <c r="AH32" s="7">
        <v>3044.5587313176611</v>
      </c>
      <c r="AI32" s="7">
        <v>2793.9072207309641</v>
      </c>
      <c r="AJ32" s="7">
        <v>1975.3613252960654</v>
      </c>
      <c r="AK32" s="7"/>
      <c r="AL32" s="7">
        <v>0.16</v>
      </c>
      <c r="AM32" s="15">
        <f t="shared" si="8"/>
        <v>-1.4221897257842264</v>
      </c>
      <c r="AN32" s="15">
        <f t="shared" si="9"/>
        <v>-1.3202978010783395</v>
      </c>
      <c r="AO32" s="15">
        <f t="shared" si="10"/>
        <v>-1.1421191874986116</v>
      </c>
      <c r="AP32" s="15">
        <f t="shared" si="11"/>
        <v>-0.75821836120530717</v>
      </c>
    </row>
    <row r="33" spans="1:42">
      <c r="A33" s="7">
        <v>0.17</v>
      </c>
      <c r="B33" s="7">
        <v>18542.818930306952</v>
      </c>
      <c r="C33" s="7">
        <v>4788.4400202176867</v>
      </c>
      <c r="D33" s="7">
        <v>1362.0624723981114</v>
      </c>
      <c r="E33" s="7">
        <v>345.59812307123872</v>
      </c>
      <c r="G33" s="7">
        <v>0.17</v>
      </c>
      <c r="H33" s="6">
        <v>4845.1148240138145</v>
      </c>
      <c r="I33" s="6">
        <v>132.69315834588667</v>
      </c>
      <c r="J33" s="6">
        <v>2.7449579576171268</v>
      </c>
      <c r="K33" s="6">
        <v>6.9335351008773625</v>
      </c>
      <c r="M33" s="7">
        <v>0.17</v>
      </c>
      <c r="N33" s="13">
        <f t="shared" si="0"/>
        <v>23387.933754320766</v>
      </c>
      <c r="O33" s="13">
        <f t="shared" si="1"/>
        <v>4921.133178563573</v>
      </c>
      <c r="P33" s="13">
        <f t="shared" si="2"/>
        <v>1364.8074303557285</v>
      </c>
      <c r="Q33" s="13">
        <f t="shared" si="3"/>
        <v>352.53165817211607</v>
      </c>
      <c r="S33" s="7">
        <v>0.17</v>
      </c>
      <c r="T33" s="15">
        <f t="shared" si="4"/>
        <v>0.34222116059551522</v>
      </c>
      <c r="U33" s="15">
        <f t="shared" si="5"/>
        <v>2.1839637091125357</v>
      </c>
      <c r="V33" s="15">
        <f t="shared" si="6"/>
        <v>10.292774337034645</v>
      </c>
      <c r="W33" s="15">
        <f t="shared" si="7"/>
        <v>42.846464836791284</v>
      </c>
      <c r="AL33" s="7">
        <v>0.17</v>
      </c>
      <c r="AM33" s="15">
        <f t="shared" si="8"/>
        <v>-1.3361324320497987</v>
      </c>
      <c r="AN33" s="15">
        <f t="shared" si="9"/>
        <v>-1.246393722872438</v>
      </c>
      <c r="AO33" s="15">
        <f t="shared" si="10"/>
        <v>-1.0894314265961684</v>
      </c>
      <c r="AP33" s="15">
        <f t="shared" si="11"/>
        <v>-0.73023124793321081</v>
      </c>
    </row>
    <row r="34" spans="1:42">
      <c r="A34" s="7">
        <v>0.18</v>
      </c>
      <c r="B34" s="7">
        <v>18578.88481556953</v>
      </c>
      <c r="C34" s="7">
        <v>4819.2372148962095</v>
      </c>
      <c r="D34" s="7">
        <v>1384.0624671234002</v>
      </c>
      <c r="E34" s="7">
        <v>356.60820579538898</v>
      </c>
      <c r="G34" s="7">
        <v>0.18</v>
      </c>
      <c r="H34" s="6">
        <v>4845.6712146777218</v>
      </c>
      <c r="I34" s="6">
        <v>133.0939957907662</v>
      </c>
      <c r="J34" s="6">
        <v>3.0062744203801568</v>
      </c>
      <c r="K34" s="6">
        <v>7.1082904147398134</v>
      </c>
      <c r="M34" s="7">
        <v>0.18</v>
      </c>
      <c r="N34" s="13">
        <f t="shared" si="0"/>
        <v>23424.556030247251</v>
      </c>
      <c r="O34" s="13">
        <f t="shared" si="1"/>
        <v>4952.3312106869753</v>
      </c>
      <c r="P34" s="13">
        <f t="shared" si="2"/>
        <v>1387.0687415437803</v>
      </c>
      <c r="Q34" s="13">
        <f t="shared" si="3"/>
        <v>363.71649621012881</v>
      </c>
      <c r="S34" s="7">
        <v>0.18</v>
      </c>
      <c r="T34" s="15">
        <f t="shared" si="4"/>
        <v>0.31893810845560028</v>
      </c>
      <c r="U34" s="15">
        <f t="shared" si="5"/>
        <v>2.046408431668076</v>
      </c>
      <c r="V34" s="15">
        <f t="shared" si="6"/>
        <v>9.7575128617429758</v>
      </c>
      <c r="W34" s="15">
        <f t="shared" si="7"/>
        <v>41.100460133045388</v>
      </c>
      <c r="AH34" s="7">
        <v>1037.4599861733579</v>
      </c>
      <c r="AJ34" s="1">
        <v>1048.4501501247032</v>
      </c>
      <c r="AL34" s="7">
        <v>0.18</v>
      </c>
      <c r="AM34" s="15">
        <f t="shared" si="8"/>
        <v>-1.2571683492114123</v>
      </c>
      <c r="AN34" s="15">
        <f t="shared" si="9"/>
        <v>-1.1776090747754142</v>
      </c>
      <c r="AO34" s="15">
        <f t="shared" si="10"/>
        <v>-1.0390329463497245</v>
      </c>
      <c r="AP34" s="15">
        <f t="shared" si="11"/>
        <v>-0.70275459381123506</v>
      </c>
    </row>
    <row r="35" spans="1:42">
      <c r="A35" s="7">
        <v>0.19</v>
      </c>
      <c r="B35" s="7">
        <v>18611.625936358414</v>
      </c>
      <c r="C35" s="7">
        <v>4847.5882532579708</v>
      </c>
      <c r="D35" s="7">
        <v>1404.9045673894634</v>
      </c>
      <c r="E35" s="7">
        <v>367.35513729793541</v>
      </c>
      <c r="G35" s="7">
        <v>0.19</v>
      </c>
      <c r="H35" s="6">
        <v>4846.181194802246</v>
      </c>
      <c r="I35" s="6">
        <v>133.48142752030688</v>
      </c>
      <c r="J35" s="6">
        <v>3.2717576939929689</v>
      </c>
      <c r="K35" s="6">
        <v>7.283158244963249</v>
      </c>
      <c r="M35" s="7">
        <v>0.19</v>
      </c>
      <c r="N35" s="13">
        <f t="shared" si="0"/>
        <v>23457.807131160662</v>
      </c>
      <c r="O35" s="13">
        <f t="shared" si="1"/>
        <v>4981.0696807782779</v>
      </c>
      <c r="P35" s="13">
        <f t="shared" si="2"/>
        <v>1408.1763250834563</v>
      </c>
      <c r="Q35" s="13">
        <f t="shared" si="3"/>
        <v>374.63829554289867</v>
      </c>
      <c r="S35" s="7">
        <v>0.19</v>
      </c>
      <c r="T35" s="15">
        <f t="shared" si="4"/>
        <v>0.2977983213536029</v>
      </c>
      <c r="U35" s="15">
        <f t="shared" si="5"/>
        <v>1.9196976118605305</v>
      </c>
      <c r="V35" s="15">
        <f t="shared" si="6"/>
        <v>9.2499921586788627</v>
      </c>
      <c r="W35" s="15">
        <f t="shared" si="7"/>
        <v>39.395516982006868</v>
      </c>
      <c r="AH35" s="7">
        <v>1495.7428401591028</v>
      </c>
      <c r="AJ35" s="1">
        <v>1511.587749130515</v>
      </c>
      <c r="AL35" s="7">
        <v>0.19</v>
      </c>
      <c r="AM35" s="15">
        <f t="shared" si="8"/>
        <v>-1.1842079175533029</v>
      </c>
      <c r="AN35" s="15">
        <f t="shared" si="9"/>
        <v>-1.1132685215188345</v>
      </c>
      <c r="AO35" s="15">
        <f t="shared" si="10"/>
        <v>-0.99070014398001982</v>
      </c>
      <c r="AP35" s="15">
        <f t="shared" si="11"/>
        <v>-0.67575531512446285</v>
      </c>
    </row>
    <row r="36" spans="1:42">
      <c r="A36" s="7">
        <v>0.2</v>
      </c>
      <c r="B36" s="7">
        <v>18641.564869970895</v>
      </c>
      <c r="C36" s="7">
        <v>4873.8291171714027</v>
      </c>
      <c r="D36" s="7">
        <v>1424.7045626422234</v>
      </c>
      <c r="E36" s="7">
        <v>377.85379955770316</v>
      </c>
      <c r="G36" s="7">
        <v>0.2</v>
      </c>
      <c r="H36" s="6">
        <v>4846.6570479903148</v>
      </c>
      <c r="I36" s="6">
        <v>133.8581800086684</v>
      </c>
      <c r="J36" s="6">
        <v>3.5405808085318471</v>
      </c>
      <c r="K36" s="6">
        <v>7.4583484775387605</v>
      </c>
      <c r="M36" s="7">
        <v>0.2</v>
      </c>
      <c r="N36" s="13">
        <f t="shared" si="0"/>
        <v>23488.221917961208</v>
      </c>
      <c r="O36" s="13">
        <f t="shared" si="1"/>
        <v>5007.6872971800713</v>
      </c>
      <c r="P36" s="13">
        <f t="shared" si="2"/>
        <v>1428.2451434507552</v>
      </c>
      <c r="Q36" s="13">
        <f t="shared" si="3"/>
        <v>385.31214803524193</v>
      </c>
      <c r="S36" s="7">
        <v>0.2</v>
      </c>
      <c r="T36" s="15">
        <f t="shared" si="4"/>
        <v>0.27846175504289572</v>
      </c>
      <c r="U36" s="15">
        <f t="shared" si="5"/>
        <v>1.8023378503673557</v>
      </c>
      <c r="V36" s="15">
        <f t="shared" si="6"/>
        <v>8.7674480157980739</v>
      </c>
      <c r="W36" s="15">
        <f t="shared" si="7"/>
        <v>37.729279474107081</v>
      </c>
      <c r="AH36" s="7">
        <v>2038.3707598530827</v>
      </c>
      <c r="AJ36" s="1">
        <v>2059.9639096063015</v>
      </c>
      <c r="AL36" s="7">
        <v>0.2</v>
      </c>
      <c r="AM36" s="15">
        <f t="shared" si="8"/>
        <v>-1.1163803511017727</v>
      </c>
      <c r="AN36" s="15">
        <f t="shared" si="9"/>
        <v>-1.0528137561926312</v>
      </c>
      <c r="AO36" s="15">
        <f t="shared" si="10"/>
        <v>-0.94424166397737852</v>
      </c>
      <c r="AP36" s="15">
        <f t="shared" si="11"/>
        <v>-0.64920579789228172</v>
      </c>
    </row>
    <row r="37" spans="1:42">
      <c r="A37" s="7">
        <v>0.21</v>
      </c>
      <c r="B37" s="7">
        <v>18669.117479362249</v>
      </c>
      <c r="C37" s="7">
        <v>4898.2354172919368</v>
      </c>
      <c r="D37" s="7">
        <v>1443.5617009781854</v>
      </c>
      <c r="E37" s="7">
        <v>388.11708012308497</v>
      </c>
      <c r="G37" s="7">
        <v>0.21</v>
      </c>
      <c r="H37" s="6">
        <v>4847.1069760107148</v>
      </c>
      <c r="I37" s="6">
        <v>134.22607612433632</v>
      </c>
      <c r="J37" s="6">
        <v>3.8119887607105225</v>
      </c>
      <c r="K37" s="6">
        <v>7.6339912639974541</v>
      </c>
      <c r="M37" s="7">
        <v>0.21</v>
      </c>
      <c r="N37" s="13">
        <f t="shared" si="0"/>
        <v>23516.224455372962</v>
      </c>
      <c r="O37" s="13">
        <f t="shared" si="1"/>
        <v>5032.4614934162728</v>
      </c>
      <c r="P37" s="13">
        <f t="shared" si="2"/>
        <v>1447.373689738896</v>
      </c>
      <c r="Q37" s="13">
        <f t="shared" si="3"/>
        <v>395.75107138708245</v>
      </c>
      <c r="S37" s="7">
        <v>0.21</v>
      </c>
      <c r="T37" s="15">
        <f t="shared" si="4"/>
        <v>0.26065880527766105</v>
      </c>
      <c r="U37" s="15">
        <f t="shared" si="5"/>
        <v>1.6931059147358158</v>
      </c>
      <c r="V37" s="15">
        <f t="shared" si="6"/>
        <v>8.3075122186707873</v>
      </c>
      <c r="W37" s="15">
        <f t="shared" si="7"/>
        <v>36.099715486464866</v>
      </c>
      <c r="AH37" s="7">
        <v>2408.8658173626454</v>
      </c>
      <c r="AJ37" s="1">
        <v>2434.3837463646641</v>
      </c>
      <c r="AL37" s="7">
        <v>0.21</v>
      </c>
      <c r="AM37" s="15">
        <f t="shared" si="8"/>
        <v>-1.0529815976706527</v>
      </c>
      <c r="AN37" s="15">
        <f t="shared" si="9"/>
        <v>-0.99577949926727438</v>
      </c>
      <c r="AO37" s="15">
        <f t="shared" si="10"/>
        <v>-0.89949242063635881</v>
      </c>
      <c r="AP37" s="15">
        <f t="shared" si="11"/>
        <v>-0.62308269307025155</v>
      </c>
    </row>
    <row r="38" spans="1:42">
      <c r="A38" s="7">
        <v>0.22</v>
      </c>
      <c r="B38" s="7">
        <v>18694.618748800171</v>
      </c>
      <c r="C38" s="7">
        <v>4921.0352941280107</v>
      </c>
      <c r="D38" s="7">
        <v>1461.5616966625125</v>
      </c>
      <c r="E38" s="7">
        <v>398.15628288128778</v>
      </c>
      <c r="G38" s="7">
        <v>0.22</v>
      </c>
      <c r="H38" s="6">
        <v>4847.5365389091448</v>
      </c>
      <c r="I38" s="6">
        <v>134.5863320825429</v>
      </c>
      <c r="J38" s="6">
        <v>4.0852963005144769</v>
      </c>
      <c r="K38" s="6">
        <v>7.8101551683029689</v>
      </c>
      <c r="M38" s="7">
        <v>0.22</v>
      </c>
      <c r="N38" s="13">
        <f t="shared" si="0"/>
        <v>23542.155287709316</v>
      </c>
      <c r="O38" s="13">
        <f t="shared" si="1"/>
        <v>5055.6216262105536</v>
      </c>
      <c r="P38" s="13">
        <f t="shared" si="2"/>
        <v>1465.6469929630271</v>
      </c>
      <c r="Q38" s="13">
        <f t="shared" si="3"/>
        <v>405.96643804959075</v>
      </c>
      <c r="S38" s="7">
        <v>0.22</v>
      </c>
      <c r="T38" s="15">
        <f t="shared" si="4"/>
        <v>0.24417296691713183</v>
      </c>
      <c r="U38" s="15">
        <f t="shared" si="5"/>
        <v>1.5909905479855491</v>
      </c>
      <c r="V38" s="15">
        <f t="shared" si="6"/>
        <v>7.868140289516405</v>
      </c>
      <c r="W38" s="15">
        <f t="shared" si="7"/>
        <v>34.505049727102872</v>
      </c>
      <c r="AH38" s="7">
        <v>2513.8701823908382</v>
      </c>
      <c r="AJ38" s="1">
        <v>2540.5004580882928</v>
      </c>
      <c r="AL38" s="7">
        <v>0.22</v>
      </c>
      <c r="AM38" s="15">
        <f t="shared" si="8"/>
        <v>-0.99343630329645494</v>
      </c>
      <c r="AN38" s="15">
        <f t="shared" si="9"/>
        <v>-0.94177505298957453</v>
      </c>
      <c r="AO38" s="15">
        <f t="shared" si="10"/>
        <v>-0.85630894847060113</v>
      </c>
      <c r="AP38" s="15">
        <f t="shared" si="11"/>
        <v>-0.5973660040194344</v>
      </c>
    </row>
    <row r="39" spans="1:42">
      <c r="A39" s="7">
        <v>0.23</v>
      </c>
      <c r="B39" s="7">
        <v>18718.341525154123</v>
      </c>
      <c r="C39" s="7">
        <v>4942.4191851953883</v>
      </c>
      <c r="D39" s="7">
        <v>1478.7790838388255</v>
      </c>
      <c r="E39" s="7">
        <v>407.98144118277753</v>
      </c>
      <c r="G39" s="7">
        <v>0.23</v>
      </c>
      <c r="H39" s="6">
        <v>4847.9495641626399</v>
      </c>
      <c r="I39" s="6">
        <v>134.93975809457757</v>
      </c>
      <c r="J39" s="6">
        <v>4.3598849021286039</v>
      </c>
      <c r="K39" s="6">
        <v>7.986861416000381</v>
      </c>
      <c r="M39" s="7">
        <v>0.23</v>
      </c>
      <c r="N39" s="13">
        <f t="shared" si="0"/>
        <v>23566.291089316765</v>
      </c>
      <c r="O39" s="13">
        <f t="shared" si="1"/>
        <v>5077.3589432899662</v>
      </c>
      <c r="P39" s="13">
        <f t="shared" si="2"/>
        <v>1483.1389687409542</v>
      </c>
      <c r="Q39" s="13">
        <f t="shared" si="3"/>
        <v>415.96830259877794</v>
      </c>
      <c r="S39" s="7">
        <v>0.23</v>
      </c>
      <c r="T39" s="15">
        <f t="shared" si="4"/>
        <v>0.22882834091974949</v>
      </c>
      <c r="U39" s="15">
        <f t="shared" si="5"/>
        <v>1.4951485195547278</v>
      </c>
      <c r="V39" s="15">
        <f t="shared" si="6"/>
        <v>7.4475549663264298</v>
      </c>
      <c r="W39" s="15">
        <f t="shared" si="7"/>
        <v>32.943712630422581</v>
      </c>
      <c r="AH39" s="7">
        <v>2555.1459812764019</v>
      </c>
      <c r="AJ39" s="1">
        <v>2582.2135054489981</v>
      </c>
      <c r="AL39" s="7">
        <v>0.23</v>
      </c>
      <c r="AM39" s="15">
        <f t="shared" si="8"/>
        <v>-0.93726963148882336</v>
      </c>
      <c r="AN39" s="15">
        <f t="shared" si="9"/>
        <v>-0.89046999763361334</v>
      </c>
      <c r="AO39" s="15">
        <f t="shared" si="10"/>
        <v>-0.81456574098372581</v>
      </c>
      <c r="AP39" s="15">
        <f t="shared" si="11"/>
        <v>-0.5720383889421865</v>
      </c>
    </row>
    <row r="40" spans="1:42">
      <c r="A40" s="7">
        <v>0.24</v>
      </c>
      <c r="B40" s="7">
        <v>18740.510317174991</v>
      </c>
      <c r="C40" s="7">
        <v>4962.5473016194401</v>
      </c>
      <c r="D40" s="7">
        <v>1495.2790798827921</v>
      </c>
      <c r="E40" s="7">
        <v>417.60155859990391</v>
      </c>
      <c r="G40" s="7">
        <v>0.24</v>
      </c>
      <c r="H40" s="6">
        <v>4848.3487291939509</v>
      </c>
      <c r="I40" s="6">
        <v>135.28689413849489</v>
      </c>
      <c r="J40" s="6">
        <v>4.6351991659777463</v>
      </c>
      <c r="K40" s="6">
        <v>8.1640951572024978</v>
      </c>
      <c r="M40" s="7">
        <v>0.24</v>
      </c>
      <c r="N40" s="13">
        <f t="shared" si="0"/>
        <v>23588.85904636894</v>
      </c>
      <c r="O40" s="13">
        <f t="shared" si="1"/>
        <v>5097.834195757935</v>
      </c>
      <c r="P40" s="13">
        <f t="shared" si="2"/>
        <v>1499.9142790487699</v>
      </c>
      <c r="Q40" s="13">
        <f t="shared" si="3"/>
        <v>425.76565375710641</v>
      </c>
      <c r="S40" s="7">
        <v>0.24</v>
      </c>
      <c r="T40" s="15">
        <f t="shared" si="4"/>
        <v>0.21448049094472529</v>
      </c>
      <c r="U40" s="15">
        <f t="shared" si="5"/>
        <v>1.4048710615780078</v>
      </c>
      <c r="V40" s="15">
        <f t="shared" si="6"/>
        <v>7.0442014860221649</v>
      </c>
      <c r="W40" s="15">
        <f t="shared" si="7"/>
        <v>31.414301015470745</v>
      </c>
      <c r="AL40" s="7">
        <v>0.24</v>
      </c>
      <c r="AM40" s="15">
        <f t="shared" si="8"/>
        <v>-0.88408611715792629</v>
      </c>
      <c r="AN40" s="15">
        <f t="shared" si="9"/>
        <v>-0.84158300514534123</v>
      </c>
      <c r="AO40" s="15">
        <f t="shared" si="10"/>
        <v>-0.7741523356059864</v>
      </c>
      <c r="AP40" s="15">
        <f t="shared" si="11"/>
        <v>-0.54708462341994402</v>
      </c>
    </row>
    <row r="41" spans="1:42">
      <c r="A41" s="7">
        <v>0.25</v>
      </c>
      <c r="B41" s="7">
        <v>18761.311596182051</v>
      </c>
      <c r="C41" s="7">
        <v>4981.5554102441365</v>
      </c>
      <c r="D41" s="7">
        <v>1511.119076085</v>
      </c>
      <c r="E41" s="7">
        <v>427.02479548205793</v>
      </c>
      <c r="G41" s="7">
        <v>0.25</v>
      </c>
      <c r="H41" s="6">
        <v>4848.7359396110287</v>
      </c>
      <c r="I41" s="6">
        <v>135.62810185078354</v>
      </c>
      <c r="J41" s="6">
        <v>4.9107428583800967</v>
      </c>
      <c r="K41" s="6">
        <v>8.3418144107018986</v>
      </c>
      <c r="M41" s="7">
        <v>0.25</v>
      </c>
      <c r="N41" s="13">
        <f t="shared" si="0"/>
        <v>23610.047535793081</v>
      </c>
      <c r="O41" s="13">
        <f t="shared" si="1"/>
        <v>5117.1835120949199</v>
      </c>
      <c r="P41" s="13">
        <f t="shared" si="2"/>
        <v>1516.02981894338</v>
      </c>
      <c r="Q41" s="13">
        <f t="shared" si="3"/>
        <v>435.36660989275981</v>
      </c>
      <c r="S41" s="7">
        <v>0.25</v>
      </c>
      <c r="T41" s="15">
        <f t="shared" si="4"/>
        <v>0.201009654096174</v>
      </c>
      <c r="U41" s="15">
        <f t="shared" si="5"/>
        <v>1.3195579698237989</v>
      </c>
      <c r="V41" s="15">
        <f t="shared" si="6"/>
        <v>6.6567118369964371</v>
      </c>
      <c r="W41" s="15">
        <f t="shared" si="7"/>
        <v>29.915547567603451</v>
      </c>
      <c r="AL41" s="7">
        <v>0.25</v>
      </c>
      <c r="AM41" s="15">
        <f t="shared" si="8"/>
        <v>-0.8335536100220633</v>
      </c>
      <c r="AN41" s="15">
        <f t="shared" si="9"/>
        <v>-0.79487302009073169</v>
      </c>
      <c r="AO41" s="15">
        <f t="shared" si="10"/>
        <v>-0.73497096923942562</v>
      </c>
      <c r="AP41" s="15">
        <f t="shared" si="11"/>
        <v>-0.52249118349591195</v>
      </c>
    </row>
    <row r="42" spans="1:42">
      <c r="A42" s="7">
        <v>0.26</v>
      </c>
      <c r="B42" s="7">
        <v>18780.901582965704</v>
      </c>
      <c r="C42" s="7">
        <v>4999.5593481248334</v>
      </c>
      <c r="D42" s="7">
        <v>1526.3498416640462</v>
      </c>
      <c r="E42" s="7">
        <v>436.25861453416394</v>
      </c>
      <c r="G42" s="7">
        <v>0.26</v>
      </c>
      <c r="H42" s="6">
        <v>4849.1125777729267</v>
      </c>
      <c r="I42" s="6">
        <v>135.96362664574062</v>
      </c>
      <c r="J42" s="6">
        <v>5.1860747570142669</v>
      </c>
      <c r="K42" s="6">
        <v>8.5199571865811219</v>
      </c>
      <c r="M42" s="7">
        <v>0.26</v>
      </c>
      <c r="N42" s="13">
        <f t="shared" si="0"/>
        <v>23630.014160738632</v>
      </c>
      <c r="O42" s="13">
        <f t="shared" si="1"/>
        <v>5135.5229747705744</v>
      </c>
      <c r="P42" s="13">
        <f t="shared" si="2"/>
        <v>1531.5359164210604</v>
      </c>
      <c r="Q42" s="13">
        <f t="shared" si="3"/>
        <v>444.77857172074505</v>
      </c>
      <c r="S42" s="7">
        <v>0.26</v>
      </c>
      <c r="T42" s="15">
        <f t="shared" si="4"/>
        <v>0.18831563227736103</v>
      </c>
      <c r="U42" s="15">
        <f t="shared" si="5"/>
        <v>1.2386974249486098</v>
      </c>
      <c r="V42" s="15">
        <f t="shared" si="6"/>
        <v>6.2838759091480201</v>
      </c>
      <c r="W42" s="15">
        <f t="shared" si="7"/>
        <v>28.446297001141179</v>
      </c>
      <c r="AL42" s="7">
        <v>0.26</v>
      </c>
      <c r="AM42" s="15">
        <f t="shared" si="8"/>
        <v>-0.7853909468777911</v>
      </c>
      <c r="AN42" s="15">
        <f t="shared" si="9"/>
        <v>-0.75013225349915047</v>
      </c>
      <c r="AO42" s="15">
        <f t="shared" si="10"/>
        <v>-0.69693467528736996</v>
      </c>
      <c r="AP42" s="15">
        <f t="shared" si="11"/>
        <v>-0.49824592038020177</v>
      </c>
    </row>
    <row r="43" spans="1:42">
      <c r="A43" s="7">
        <v>0.27</v>
      </c>
      <c r="B43" s="7">
        <v>18799.412203577318</v>
      </c>
      <c r="C43" s="7">
        <v>5016.658578858046</v>
      </c>
      <c r="D43" s="7">
        <v>1541.0165048142387</v>
      </c>
      <c r="E43" s="7">
        <v>445.30989516672122</v>
      </c>
      <c r="G43" s="7">
        <v>0.27</v>
      </c>
      <c r="H43" s="6">
        <v>4849.4796679124102</v>
      </c>
      <c r="I43" s="6">
        <v>136.29363958406171</v>
      </c>
      <c r="J43" s="6">
        <v>5.4608044355542766</v>
      </c>
      <c r="K43" s="6">
        <v>8.698447164223623</v>
      </c>
      <c r="M43" s="7">
        <v>0.27</v>
      </c>
      <c r="N43" s="13">
        <f t="shared" si="0"/>
        <v>23648.89187148973</v>
      </c>
      <c r="O43" s="13">
        <f t="shared" si="1"/>
        <v>5152.9522184421076</v>
      </c>
      <c r="P43" s="13">
        <f t="shared" si="2"/>
        <v>1546.4773092497931</v>
      </c>
      <c r="Q43" s="13">
        <f t="shared" si="3"/>
        <v>454.00834233094486</v>
      </c>
      <c r="S43" s="7">
        <v>0.27</v>
      </c>
      <c r="T43" s="15">
        <f t="shared" si="4"/>
        <v>0.17631390074701206</v>
      </c>
      <c r="U43" s="15">
        <f t="shared" si="5"/>
        <v>1.161850127676727</v>
      </c>
      <c r="V43" s="15">
        <f t="shared" si="6"/>
        <v>5.9246180064638212</v>
      </c>
      <c r="W43" s="15">
        <f t="shared" si="7"/>
        <v>27.005487322437265</v>
      </c>
      <c r="AL43" s="7">
        <v>0.27</v>
      </c>
      <c r="AM43" s="15">
        <f t="shared" si="8"/>
        <v>-0.73935838835508194</v>
      </c>
      <c r="AN43" s="15">
        <f t="shared" si="9"/>
        <v>-0.70718057618538099</v>
      </c>
      <c r="AO43" s="15">
        <f t="shared" si="10"/>
        <v>-0.65996572592790226</v>
      </c>
      <c r="AP43" s="15">
        <f t="shared" si="11"/>
        <v>-0.47433780536581494</v>
      </c>
    </row>
    <row r="44" spans="1:42">
      <c r="A44" s="7">
        <v>0.28000000000000003</v>
      </c>
      <c r="B44" s="7">
        <v>18816.955694241504</v>
      </c>
      <c r="C44" s="7">
        <v>5032.939017615734</v>
      </c>
      <c r="D44" s="7">
        <v>1555.1593585662101</v>
      </c>
      <c r="E44" s="7">
        <v>454.18502387801237</v>
      </c>
      <c r="G44" s="7">
        <v>0.28000000000000003</v>
      </c>
      <c r="H44" s="6">
        <v>4849.8379868963939</v>
      </c>
      <c r="I44" s="6">
        <v>136.61826544478501</v>
      </c>
      <c r="J44" s="6">
        <v>5.73458809017691</v>
      </c>
      <c r="K44" s="6">
        <v>8.8771982156404849</v>
      </c>
      <c r="M44" s="7">
        <v>0.28000000000000003</v>
      </c>
      <c r="N44" s="13">
        <f t="shared" si="0"/>
        <v>23666.793681137897</v>
      </c>
      <c r="O44" s="13">
        <f t="shared" si="1"/>
        <v>5169.5572830605188</v>
      </c>
      <c r="P44" s="13">
        <f t="shared" si="2"/>
        <v>1560.893946656387</v>
      </c>
      <c r="Q44" s="13">
        <f t="shared" si="3"/>
        <v>463.06222209365285</v>
      </c>
      <c r="S44" s="7">
        <v>0.28000000000000003</v>
      </c>
      <c r="T44" s="15">
        <f t="shared" si="4"/>
        <v>0.16493261007371285</v>
      </c>
      <c r="U44" s="15">
        <f t="shared" si="5"/>
        <v>1.088636719166407</v>
      </c>
      <c r="V44" s="15">
        <f t="shared" si="6"/>
        <v>5.5779775708752721</v>
      </c>
      <c r="W44" s="15">
        <f t="shared" si="7"/>
        <v>25.592135014687031</v>
      </c>
      <c r="AL44" s="7">
        <v>0.28000000000000003</v>
      </c>
      <c r="AM44" s="15">
        <f t="shared" si="8"/>
        <v>-0.69525012806004227</v>
      </c>
      <c r="AN44" s="15">
        <f t="shared" si="9"/>
        <v>-0.66586100068164655</v>
      </c>
      <c r="AO44" s="15">
        <f t="shared" si="10"/>
        <v>-0.62399434702530454</v>
      </c>
      <c r="AP44" s="15">
        <f t="shared" si="11"/>
        <v>-0.45075672892822877</v>
      </c>
    </row>
    <row r="45" spans="1:42">
      <c r="A45" s="7">
        <v>0.28999999999999998</v>
      </c>
      <c r="B45" s="7">
        <v>18833.628197856364</v>
      </c>
      <c r="C45" s="7">
        <v>5048.4752929555898</v>
      </c>
      <c r="D45" s="7">
        <v>1568.8145277060446</v>
      </c>
      <c r="E45" s="7">
        <v>462.88996612675436</v>
      </c>
      <c r="G45" s="7">
        <v>0.28999999999999998</v>
      </c>
      <c r="H45" s="6">
        <v>4850.1881391708093</v>
      </c>
      <c r="I45" s="6">
        <v>136.93760139199728</v>
      </c>
      <c r="J45" s="6">
        <v>6.0071244844357148</v>
      </c>
      <c r="K45" s="6">
        <v>9.0561180001124555</v>
      </c>
      <c r="M45" s="7">
        <v>0.28999999999999998</v>
      </c>
      <c r="N45" s="13">
        <f t="shared" si="0"/>
        <v>23683.816337027172</v>
      </c>
      <c r="O45" s="13">
        <f t="shared" si="1"/>
        <v>5185.4128943475871</v>
      </c>
      <c r="P45" s="13">
        <f t="shared" si="2"/>
        <v>1574.8216521904803</v>
      </c>
      <c r="Q45" s="13">
        <f t="shared" si="3"/>
        <v>471.94608412686682</v>
      </c>
      <c r="S45" s="7">
        <v>0.28999999999999998</v>
      </c>
      <c r="T45" s="15">
        <f t="shared" si="4"/>
        <v>0.1541102519705346</v>
      </c>
      <c r="U45" s="15">
        <f t="shared" si="5"/>
        <v>1.0187277261562946</v>
      </c>
      <c r="V45" s="15">
        <f t="shared" si="6"/>
        <v>5.2430932440433482</v>
      </c>
      <c r="W45" s="15">
        <f t="shared" si="7"/>
        <v>24.205323257135905</v>
      </c>
      <c r="AL45" s="7">
        <v>0.28999999999999998</v>
      </c>
      <c r="AM45" s="15">
        <f t="shared" si="8"/>
        <v>-0.65288837154785462</v>
      </c>
      <c r="AN45" s="15">
        <f t="shared" si="9"/>
        <v>-0.62603601615692273</v>
      </c>
      <c r="AO45" s="15">
        <f t="shared" si="10"/>
        <v>-0.58895765029126323</v>
      </c>
      <c r="AP45" s="15">
        <f t="shared" si="11"/>
        <v>-0.42749334189385785</v>
      </c>
    </row>
    <row r="46" spans="1:42">
      <c r="A46" s="7">
        <v>0.3</v>
      </c>
      <c r="B46" s="7">
        <v>18849.512599416805</v>
      </c>
      <c r="C46" s="7">
        <v>5063.3325711439256</v>
      </c>
      <c r="D46" s="7">
        <v>1582.014524541218</v>
      </c>
      <c r="E46" s="7">
        <v>471.43032383218252</v>
      </c>
      <c r="G46" s="7">
        <v>0.3</v>
      </c>
      <c r="H46" s="6">
        <v>4850.5306078681151</v>
      </c>
      <c r="I46" s="6">
        <v>137.25172923381228</v>
      </c>
      <c r="J46" s="6">
        <v>6.2781510671265517</v>
      </c>
      <c r="K46" s="6">
        <v>9.2351108084002895</v>
      </c>
      <c r="M46" s="7">
        <v>0.3</v>
      </c>
      <c r="N46" s="13">
        <f t="shared" si="0"/>
        <v>23700.043207284922</v>
      </c>
      <c r="O46" s="13">
        <f t="shared" si="1"/>
        <v>5200.5843003777381</v>
      </c>
      <c r="P46" s="13">
        <f t="shared" si="2"/>
        <v>1588.2926756083446</v>
      </c>
      <c r="Q46" s="13">
        <f t="shared" si="3"/>
        <v>480.66543464058282</v>
      </c>
      <c r="S46" s="7">
        <v>0.3</v>
      </c>
      <c r="T46" s="15">
        <f t="shared" si="4"/>
        <v>0.14379382414837466</v>
      </c>
      <c r="U46" s="15">
        <f t="shared" si="5"/>
        <v>0.95183546329031254</v>
      </c>
      <c r="V46" s="15">
        <f t="shared" si="6"/>
        <v>4.9191895976038396</v>
      </c>
      <c r="W46" s="15">
        <f t="shared" si="7"/>
        <v>22.844192505057332</v>
      </c>
      <c r="AL46" s="7">
        <v>0.3</v>
      </c>
      <c r="AM46" s="15">
        <f t="shared" si="8"/>
        <v>-0.61211861614231855</v>
      </c>
      <c r="AN46" s="15">
        <f t="shared" si="9"/>
        <v>-0.58758459637390426</v>
      </c>
      <c r="AO46" s="15">
        <f t="shared" si="10"/>
        <v>-0.55479874000764073</v>
      </c>
      <c r="AP46" s="15">
        <f t="shared" si="11"/>
        <v>-0.40453892944075975</v>
      </c>
    </row>
    <row r="47" spans="1:42">
      <c r="A47" s="7">
        <v>0.31</v>
      </c>
      <c r="B47" s="7">
        <v>18864.680781115076</v>
      </c>
      <c r="C47" s="7">
        <v>5077.568037922797</v>
      </c>
      <c r="D47" s="7">
        <v>1594.7887150268696</v>
      </c>
      <c r="E47" s="7">
        <v>479.81138165967502</v>
      </c>
      <c r="G47" s="7">
        <v>0.31</v>
      </c>
      <c r="H47" s="6">
        <v>4850.8657899034706</v>
      </c>
      <c r="I47" s="6">
        <v>137.56072332495651</v>
      </c>
      <c r="J47" s="6">
        <v>6.5474402999283443</v>
      </c>
      <c r="K47" s="6">
        <v>9.41407979854832</v>
      </c>
      <c r="M47" s="7">
        <v>0.31</v>
      </c>
      <c r="N47" s="13">
        <f t="shared" si="0"/>
        <v>23715.546571018545</v>
      </c>
      <c r="O47" s="13">
        <f t="shared" si="1"/>
        <v>5215.1287612477536</v>
      </c>
      <c r="P47" s="13">
        <f t="shared" si="2"/>
        <v>1601.336155326798</v>
      </c>
      <c r="Q47" s="13">
        <f t="shared" si="3"/>
        <v>489.22546145822332</v>
      </c>
      <c r="S47" s="7">
        <v>0.31</v>
      </c>
      <c r="T47" s="15">
        <f t="shared" si="4"/>
        <v>0.13393737429586908</v>
      </c>
      <c r="U47" s="15">
        <f t="shared" si="5"/>
        <v>0.88770746501332132</v>
      </c>
      <c r="V47" s="15">
        <f t="shared" si="6"/>
        <v>4.6055660137071479</v>
      </c>
      <c r="W47" s="15">
        <f t="shared" si="7"/>
        <v>21.507932915334493</v>
      </c>
      <c r="AL47" s="7">
        <v>0.31</v>
      </c>
      <c r="AM47" s="15">
        <f t="shared" si="8"/>
        <v>-0.57280585784911753</v>
      </c>
      <c r="AN47" s="15">
        <f t="shared" si="9"/>
        <v>-0.55039974225202382</v>
      </c>
      <c r="AO47" s="15">
        <f t="shared" si="10"/>
        <v>-0.52146596109821841</v>
      </c>
      <c r="AP47" s="15">
        <f t="shared" si="11"/>
        <v>-0.3818853108356971</v>
      </c>
    </row>
    <row r="48" spans="1:42">
      <c r="A48" s="7">
        <v>0.32</v>
      </c>
      <c r="B48" s="7">
        <v>18879.195430681884</v>
      </c>
      <c r="C48" s="7">
        <v>5091.2321100160179</v>
      </c>
      <c r="D48" s="7">
        <v>1607.1637120598446</v>
      </c>
      <c r="E48" s="7">
        <v>488.03814451795063</v>
      </c>
      <c r="G48" s="7">
        <v>0.32</v>
      </c>
      <c r="H48" s="6">
        <v>4851.1940202271535</v>
      </c>
      <c r="I48" s="6">
        <v>137.86465551939034</v>
      </c>
      <c r="J48" s="6">
        <v>6.8147962173593699</v>
      </c>
      <c r="K48" s="6">
        <v>9.5929287374165177</v>
      </c>
      <c r="M48" s="7">
        <v>0.32</v>
      </c>
      <c r="N48" s="13">
        <f t="shared" si="0"/>
        <v>23730.389450909039</v>
      </c>
      <c r="O48" s="13">
        <f t="shared" si="1"/>
        <v>5229.0967655354079</v>
      </c>
      <c r="P48" s="13">
        <f t="shared" si="2"/>
        <v>1613.9785082772039</v>
      </c>
      <c r="Q48" s="13">
        <f t="shared" si="3"/>
        <v>497.63107325536714</v>
      </c>
      <c r="S48" s="7">
        <v>0.32</v>
      </c>
      <c r="T48" s="15">
        <f t="shared" si="4"/>
        <v>0.12450083498600825</v>
      </c>
      <c r="U48" s="15">
        <f t="shared" si="5"/>
        <v>0.82612112208201693</v>
      </c>
      <c r="V48" s="15">
        <f t="shared" si="6"/>
        <v>4.3015873111847096</v>
      </c>
      <c r="W48" s="15">
        <f t="shared" si="7"/>
        <v>20.195778221113937</v>
      </c>
      <c r="AL48" s="7">
        <v>0.32</v>
      </c>
      <c r="AM48" s="15">
        <f t="shared" si="8"/>
        <v>-0.53483152025515235</v>
      </c>
      <c r="AN48" s="15">
        <f t="shared" si="9"/>
        <v>-0.51438645180076703</v>
      </c>
      <c r="AO48" s="15">
        <f t="shared" si="10"/>
        <v>-0.48891226248177</v>
      </c>
      <c r="AP48" s="15">
        <f t="shared" si="11"/>
        <v>-0.35952475941994311</v>
      </c>
    </row>
    <row r="49" spans="1:42">
      <c r="A49" s="7">
        <v>0.33</v>
      </c>
      <c r="B49" s="7">
        <v>18893.111502687327</v>
      </c>
      <c r="C49" s="7">
        <v>5104.3694318794251</v>
      </c>
      <c r="D49" s="7">
        <v>1619.1637091827295</v>
      </c>
      <c r="E49" s="7">
        <v>496.11536814176264</v>
      </c>
      <c r="G49" s="7">
        <v>0.33</v>
      </c>
      <c r="H49" s="6">
        <v>4851.5155886785933</v>
      </c>
      <c r="I49" s="6">
        <v>138.16359813820864</v>
      </c>
      <c r="J49" s="6">
        <v>7.0800512304654832</v>
      </c>
      <c r="K49" s="6">
        <v>9.771563340318874</v>
      </c>
      <c r="M49" s="7">
        <v>0.33</v>
      </c>
      <c r="N49" s="13">
        <f t="shared" ref="N49:N66" si="13">B49+H49</f>
        <v>23744.627091365921</v>
      </c>
      <c r="O49" s="13">
        <f t="shared" ref="O49:O66" si="14">C49+I49</f>
        <v>5242.5330300176338</v>
      </c>
      <c r="P49" s="13">
        <f t="shared" ref="P49:P66" si="15">D49+J49</f>
        <v>1626.2437604131949</v>
      </c>
      <c r="Q49" s="13">
        <f t="shared" ref="Q49:Q66" si="16">E49+K49</f>
        <v>505.88693148208154</v>
      </c>
      <c r="S49" s="7">
        <v>0.33</v>
      </c>
      <c r="T49" s="15">
        <f t="shared" ref="T49:T66" si="17">(N$66-N49)/(T$12^2)</f>
        <v>0.11544908392137247</v>
      </c>
      <c r="U49" s="15">
        <f t="shared" ref="U49:U66" si="18">(O$66-O49)/(U$12^2)</f>
        <v>0.76687927370648035</v>
      </c>
      <c r="V49" s="15">
        <f t="shared" ref="V49:V66" si="19">(P$66-P49)/(V$12^2)</f>
        <v>4.0066757986652464</v>
      </c>
      <c r="W49" s="15">
        <f t="shared" ref="W49:W66" si="20">(Q$66-Q49)/(W$12^2)</f>
        <v>18.907000748582586</v>
      </c>
      <c r="AL49" s="7">
        <v>0.33</v>
      </c>
      <c r="AM49" s="15">
        <f t="shared" ref="AM49:AM66" si="21">10*LOG(1/(1+T49/AM$14))</f>
        <v>-0.49809095030409528</v>
      </c>
      <c r="AN49" s="15">
        <f t="shared" ref="AN49:AN66" si="22">10*LOG(1/(1+U49/AN$14))</f>
        <v>-0.47946003379725372</v>
      </c>
      <c r="AO49" s="15">
        <f t="shared" ref="AO49:AO66" si="23">10*LOG(1/(1+V49/AO$14))</f>
        <v>-0.45709465507954938</v>
      </c>
      <c r="AP49" s="15">
        <f t="shared" ref="AP49:AP66" si="24">10*LOG(1/(1+W49/AP$14))</f>
        <v>-0.33744993857542205</v>
      </c>
    </row>
    <row r="50" spans="1:42">
      <c r="A50" s="7">
        <v>0.34</v>
      </c>
      <c r="B50" s="7">
        <v>18906.477407978684</v>
      </c>
      <c r="C50" s="7">
        <v>5117.0197006396493</v>
      </c>
      <c r="D50" s="7">
        <v>1630.8107652137646</v>
      </c>
      <c r="E50" s="7">
        <v>504.0475842145047</v>
      </c>
      <c r="G50" s="7">
        <v>0.34</v>
      </c>
      <c r="H50" s="6">
        <v>4851.8307517595331</v>
      </c>
      <c r="I50" s="6">
        <v>138.45762561527911</v>
      </c>
      <c r="J50" s="6">
        <v>7.3430631771718256</v>
      </c>
      <c r="K50" s="6">
        <v>9.9498922839679196</v>
      </c>
      <c r="M50" s="7">
        <v>0.34</v>
      </c>
      <c r="N50" s="13">
        <f t="shared" si="13"/>
        <v>23758.308159738219</v>
      </c>
      <c r="O50" s="13">
        <f t="shared" si="14"/>
        <v>5255.4773262549288</v>
      </c>
      <c r="P50" s="13">
        <f t="shared" si="15"/>
        <v>1638.1538283909365</v>
      </c>
      <c r="Q50" s="13">
        <f t="shared" si="16"/>
        <v>513.99747649847257</v>
      </c>
      <c r="S50" s="7">
        <v>0.34</v>
      </c>
      <c r="T50" s="15">
        <f t="shared" si="17"/>
        <v>0.10675118024980999</v>
      </c>
      <c r="U50" s="15">
        <f t="shared" si="18"/>
        <v>0.7098065630559659</v>
      </c>
      <c r="V50" s="15">
        <f t="shared" si="19"/>
        <v>3.7203045017215315</v>
      </c>
      <c r="W50" s="15">
        <f t="shared" si="20"/>
        <v>17.640907337088038</v>
      </c>
      <c r="AL50" s="7">
        <v>0.34</v>
      </c>
      <c r="AM50" s="15">
        <f t="shared" si="21"/>
        <v>-0.46249136261362706</v>
      </c>
      <c r="AN50" s="15">
        <f t="shared" si="22"/>
        <v>-0.44554469957445081</v>
      </c>
      <c r="AO50" s="15">
        <f t="shared" si="23"/>
        <v>-0.42597374803105109</v>
      </c>
      <c r="AP50" s="15">
        <f t="shared" si="24"/>
        <v>-0.31565385033441606</v>
      </c>
    </row>
    <row r="51" spans="1:42">
      <c r="A51" s="7">
        <v>0.35</v>
      </c>
      <c r="B51" s="7">
        <v>18919.335988449624</v>
      </c>
      <c r="C51" s="7">
        <v>5129.2183526902872</v>
      </c>
      <c r="D51" s="7">
        <v>1642.1250482153418</v>
      </c>
      <c r="E51" s="7">
        <v>511.83912116428007</v>
      </c>
      <c r="G51" s="7">
        <v>0.35</v>
      </c>
      <c r="H51" s="6">
        <v>4852.1397408977227</v>
      </c>
      <c r="I51" s="6">
        <v>138.74681527471816</v>
      </c>
      <c r="J51" s="6">
        <v>7.6037126159308057</v>
      </c>
      <c r="K51" s="6">
        <v>10.127827954218265</v>
      </c>
      <c r="M51" s="7">
        <v>0.35</v>
      </c>
      <c r="N51" s="13">
        <f t="shared" si="13"/>
        <v>23771.475729347345</v>
      </c>
      <c r="O51" s="13">
        <f t="shared" si="14"/>
        <v>5267.9651679650051</v>
      </c>
      <c r="P51" s="13">
        <f t="shared" si="15"/>
        <v>1649.7287608312727</v>
      </c>
      <c r="Q51" s="13">
        <f t="shared" si="16"/>
        <v>521.96694911849829</v>
      </c>
      <c r="S51" s="7">
        <v>0.35</v>
      </c>
      <c r="T51" s="15">
        <f t="shared" si="17"/>
        <v>9.8379739589468093E-2</v>
      </c>
      <c r="U51" s="15">
        <f t="shared" si="18"/>
        <v>0.65474640655899552</v>
      </c>
      <c r="V51" s="15">
        <f t="shared" si="19"/>
        <v>3.4419913618494715</v>
      </c>
      <c r="W51" s="15">
        <f t="shared" si="20"/>
        <v>16.396835976050134</v>
      </c>
      <c r="AL51" s="7">
        <v>0.35</v>
      </c>
      <c r="AM51" s="15">
        <f t="shared" si="21"/>
        <v>-0.42795014130395814</v>
      </c>
      <c r="AN51" s="15">
        <f t="shared" si="22"/>
        <v>-0.41257238108950689</v>
      </c>
      <c r="AO51" s="15">
        <f t="shared" si="23"/>
        <v>-0.39551334991202125</v>
      </c>
      <c r="AP51" s="15">
        <f t="shared" si="24"/>
        <v>-0.29412979401317563</v>
      </c>
    </row>
    <row r="52" spans="1:42">
      <c r="A52" s="7">
        <v>0.36</v>
      </c>
      <c r="B52" s="7">
        <v>18931.725321029789</v>
      </c>
      <c r="C52" s="7">
        <v>5140.9971382108106</v>
      </c>
      <c r="D52" s="7">
        <v>1653.1250455779864</v>
      </c>
      <c r="E52" s="7">
        <v>519.49412152013247</v>
      </c>
      <c r="G52" s="7">
        <v>0.36</v>
      </c>
      <c r="H52" s="6">
        <v>4852.4427682743981</v>
      </c>
      <c r="I52" s="6">
        <v>139.03124755063092</v>
      </c>
      <c r="J52" s="6">
        <v>7.8619003547773598</v>
      </c>
      <c r="K52" s="6">
        <v>10.30528697906357</v>
      </c>
      <c r="M52" s="7">
        <v>0.36</v>
      </c>
      <c r="N52" s="13">
        <f t="shared" si="13"/>
        <v>23784.168089304188</v>
      </c>
      <c r="O52" s="13">
        <f t="shared" si="14"/>
        <v>5280.0283857614413</v>
      </c>
      <c r="P52" s="13">
        <f t="shared" si="15"/>
        <v>1660.9869459327638</v>
      </c>
      <c r="Q52" s="13">
        <f t="shared" si="16"/>
        <v>529.79940849919603</v>
      </c>
      <c r="S52" s="7">
        <v>0.36</v>
      </c>
      <c r="T52" s="15">
        <f t="shared" si="17"/>
        <v>9.0310419177842979E-2</v>
      </c>
      <c r="U52" s="15">
        <f t="shared" si="18"/>
        <v>0.60155845982254064</v>
      </c>
      <c r="V52" s="15">
        <f t="shared" si="19"/>
        <v>3.171294244522207</v>
      </c>
      <c r="W52" s="15">
        <f t="shared" si="20"/>
        <v>15.174153012370255</v>
      </c>
      <c r="AL52" s="7">
        <v>0.36</v>
      </c>
      <c r="AM52" s="15">
        <f t="shared" si="21"/>
        <v>-0.39439342875774874</v>
      </c>
      <c r="AN52" s="15">
        <f t="shared" si="22"/>
        <v>-0.38048173409895591</v>
      </c>
      <c r="AO52" s="15">
        <f t="shared" si="23"/>
        <v>-0.36568012427963209</v>
      </c>
      <c r="AP52" s="15">
        <f t="shared" si="24"/>
        <v>-0.27287133280520703</v>
      </c>
    </row>
    <row r="53" spans="1:42">
      <c r="A53" s="7">
        <v>0.37</v>
      </c>
      <c r="B53" s="7">
        <v>18943.679384847779</v>
      </c>
      <c r="C53" s="7">
        <v>5152.3846043565036</v>
      </c>
      <c r="D53" s="7">
        <v>1663.8277457146135</v>
      </c>
      <c r="E53" s="7">
        <v>527.01655652424381</v>
      </c>
      <c r="G53" s="7">
        <v>0.37</v>
      </c>
      <c r="H53" s="6">
        <v>4852.7400309533623</v>
      </c>
      <c r="I53" s="6">
        <v>139.31100586033779</v>
      </c>
      <c r="J53" s="6">
        <v>8.1175452047996011</v>
      </c>
      <c r="K53" s="6">
        <v>10.482190588381817</v>
      </c>
      <c r="M53" s="7">
        <v>0.37</v>
      </c>
      <c r="N53" s="13">
        <f t="shared" si="13"/>
        <v>23796.419415801141</v>
      </c>
      <c r="O53" s="13">
        <f t="shared" si="14"/>
        <v>5291.6956102168415</v>
      </c>
      <c r="P53" s="13">
        <f t="shared" si="15"/>
        <v>1671.9452909194131</v>
      </c>
      <c r="Q53" s="13">
        <f t="shared" si="16"/>
        <v>537.49874711262567</v>
      </c>
      <c r="S53" s="7">
        <v>0.37</v>
      </c>
      <c r="T53" s="15">
        <f t="shared" si="17"/>
        <v>8.2521491089805082E-2</v>
      </c>
      <c r="U53" s="15">
        <f t="shared" si="18"/>
        <v>0.55011648775772259</v>
      </c>
      <c r="V53" s="15">
        <f t="shared" si="19"/>
        <v>2.9078066244642673</v>
      </c>
      <c r="W53" s="15">
        <f t="shared" si="20"/>
        <v>13.972250813242031</v>
      </c>
      <c r="AL53" s="7">
        <v>0.37</v>
      </c>
      <c r="AM53" s="15">
        <f t="shared" si="21"/>
        <v>-0.36175494617874271</v>
      </c>
      <c r="AN53" s="15">
        <f t="shared" si="22"/>
        <v>-0.34921729354680958</v>
      </c>
      <c r="AO53" s="15">
        <f t="shared" si="23"/>
        <v>-0.33644329086150615</v>
      </c>
      <c r="AP53" s="15">
        <f t="shared" si="24"/>
        <v>-0.25187226670271179</v>
      </c>
    </row>
    <row r="54" spans="1:42">
      <c r="A54" s="7">
        <v>0.38</v>
      </c>
      <c r="B54" s="7">
        <v>18955.228618035821</v>
      </c>
      <c r="C54" s="7">
        <v>5163.4065036125403</v>
      </c>
      <c r="D54" s="7">
        <v>1674.2487958476449</v>
      </c>
      <c r="E54" s="7">
        <v>534.41023854762227</v>
      </c>
      <c r="G54" s="7">
        <v>0.38</v>
      </c>
      <c r="H54" s="6">
        <v>4853.0317138218315</v>
      </c>
      <c r="I54" s="6">
        <v>139.58617627377583</v>
      </c>
      <c r="J54" s="6">
        <v>8.3705819450434227</v>
      </c>
      <c r="K54" s="6">
        <v>10.658464834603796</v>
      </c>
      <c r="M54" s="7">
        <v>0.38</v>
      </c>
      <c r="N54" s="13">
        <f t="shared" si="13"/>
        <v>23808.260331857651</v>
      </c>
      <c r="O54" s="13">
        <f t="shared" si="14"/>
        <v>5302.9926798863162</v>
      </c>
      <c r="P54" s="13">
        <f t="shared" si="15"/>
        <v>1682.6193777926883</v>
      </c>
      <c r="Q54" s="13">
        <f t="shared" si="16"/>
        <v>545.06870338222609</v>
      </c>
      <c r="S54" s="7">
        <v>0.38</v>
      </c>
      <c r="T54" s="15">
        <f t="shared" si="17"/>
        <v>7.4993486372635434E-2</v>
      </c>
      <c r="U54" s="15">
        <f t="shared" si="18"/>
        <v>0.50030656556303654</v>
      </c>
      <c r="V54" s="15">
        <f t="shared" si="19"/>
        <v>2.6511538406764354</v>
      </c>
      <c r="W54" s="15">
        <f t="shared" si="20"/>
        <v>12.790545793557955</v>
      </c>
      <c r="AL54" s="7">
        <v>0.38</v>
      </c>
      <c r="AM54" s="15">
        <f t="shared" si="21"/>
        <v>-0.32997500257647372</v>
      </c>
      <c r="AN54" s="15">
        <f t="shared" si="22"/>
        <v>-0.31872875474160317</v>
      </c>
      <c r="AO54" s="15">
        <f t="shared" si="23"/>
        <v>-0.30777436528369484</v>
      </c>
      <c r="AP54" s="15">
        <f t="shared" si="24"/>
        <v>-0.23112661045334193</v>
      </c>
    </row>
    <row r="55" spans="1:42">
      <c r="A55" s="7">
        <v>0.39</v>
      </c>
      <c r="B55" s="7">
        <v>18966.400384959899</v>
      </c>
      <c r="C55" s="7">
        <v>5174.0861405013775</v>
      </c>
      <c r="D55" s="7">
        <v>1684.4026395670089</v>
      </c>
      <c r="E55" s="7">
        <v>541.67883174116753</v>
      </c>
      <c r="G55" s="7">
        <v>0.39</v>
      </c>
      <c r="H55" s="6">
        <v>4853.3179916976005</v>
      </c>
      <c r="I55" s="6">
        <v>139.8568470744413</v>
      </c>
      <c r="J55" s="6">
        <v>8.6209594847380089</v>
      </c>
      <c r="K55" s="6">
        <v>10.834040702467339</v>
      </c>
      <c r="M55" s="7">
        <v>0.39</v>
      </c>
      <c r="N55" s="13">
        <f t="shared" si="13"/>
        <v>23819.7183766575</v>
      </c>
      <c r="O55" s="13">
        <f t="shared" si="14"/>
        <v>5313.9429875758187</v>
      </c>
      <c r="P55" s="13">
        <f t="shared" si="15"/>
        <v>1693.0235990517469</v>
      </c>
      <c r="Q55" s="13">
        <f t="shared" si="16"/>
        <v>552.51287244363482</v>
      </c>
      <c r="S55" s="7">
        <v>0.39</v>
      </c>
      <c r="T55" s="15">
        <f t="shared" si="17"/>
        <v>6.7708896659208512E-2</v>
      </c>
      <c r="U55" s="15">
        <f t="shared" si="18"/>
        <v>0.45202555199225303</v>
      </c>
      <c r="V55" s="15">
        <f t="shared" si="19"/>
        <v>2.4009898331145774</v>
      </c>
      <c r="W55" s="15">
        <f t="shared" si="20"/>
        <v>11.628476736095893</v>
      </c>
      <c r="AL55" s="7">
        <v>0.39</v>
      </c>
      <c r="AM55" s="15">
        <f t="shared" si="21"/>
        <v>-0.29899965782661225</v>
      </c>
      <c r="AN55" s="15">
        <f t="shared" si="22"/>
        <v>-0.28897035898381984</v>
      </c>
      <c r="AO55" s="15">
        <f t="shared" si="23"/>
        <v>-0.27964693149171982</v>
      </c>
      <c r="AP55" s="15">
        <f t="shared" si="24"/>
        <v>-0.21062857552576703</v>
      </c>
    </row>
    <row r="56" spans="1:42">
      <c r="A56" s="7">
        <v>0.4</v>
      </c>
      <c r="B56" s="7">
        <v>18977.219370307812</v>
      </c>
      <c r="C56" s="7">
        <v>5184.4446672508375</v>
      </c>
      <c r="D56" s="7">
        <v>1694.3026371933888</v>
      </c>
      <c r="E56" s="7">
        <v>548.82586126351396</v>
      </c>
      <c r="G56" s="7">
        <v>0.4</v>
      </c>
      <c r="H56" s="6">
        <v>4853.599030850005</v>
      </c>
      <c r="I56" s="6">
        <v>140.12310827461761</v>
      </c>
      <c r="J56" s="6">
        <v>8.8686392082457388</v>
      </c>
      <c r="K56" s="6">
        <v>11.00885413106041</v>
      </c>
      <c r="M56" s="7">
        <v>0.4</v>
      </c>
      <c r="N56" s="13">
        <f t="shared" si="13"/>
        <v>23830.818401157816</v>
      </c>
      <c r="O56" s="13">
        <f t="shared" si="14"/>
        <v>5324.5677755254546</v>
      </c>
      <c r="P56" s="13">
        <f t="shared" si="15"/>
        <v>1703.1712764016345</v>
      </c>
      <c r="Q56" s="13">
        <f t="shared" si="16"/>
        <v>559.83471539457435</v>
      </c>
      <c r="S56" s="7">
        <v>0.4</v>
      </c>
      <c r="T56" s="15">
        <f t="shared" si="17"/>
        <v>6.0651922654807983E-2</v>
      </c>
      <c r="U56" s="15">
        <f t="shared" si="18"/>
        <v>0.40517978786136666</v>
      </c>
      <c r="V56" s="15">
        <f t="shared" si="19"/>
        <v>2.1569942884136903</v>
      </c>
      <c r="W56" s="15">
        <f t="shared" si="20"/>
        <v>10.485503347569249</v>
      </c>
      <c r="AL56" s="7">
        <v>0.4</v>
      </c>
      <c r="AM56" s="15">
        <f t="shared" si="21"/>
        <v>-0.26878001242701316</v>
      </c>
      <c r="AN56" s="15">
        <f t="shared" si="22"/>
        <v>-0.25990036632422764</v>
      </c>
      <c r="AO56" s="15">
        <f t="shared" si="23"/>
        <v>-0.25203644202931935</v>
      </c>
      <c r="AP56" s="15">
        <f t="shared" si="24"/>
        <v>-0.19037255526769079</v>
      </c>
    </row>
    <row r="57" spans="1:42">
      <c r="A57" s="7">
        <v>0.41</v>
      </c>
      <c r="B57" s="7">
        <v>18987.707913112368</v>
      </c>
      <c r="C57" s="7">
        <v>5194.501337000489</v>
      </c>
      <c r="D57" s="7">
        <v>1703.9611714630278</v>
      </c>
      <c r="E57" s="7">
        <v>555.8547213560372</v>
      </c>
      <c r="G57" s="7">
        <v>0.41</v>
      </c>
      <c r="H57" s="6">
        <v>4853.8749901080791</v>
      </c>
      <c r="I57" s="6">
        <v>140.38505112521773</v>
      </c>
      <c r="J57" s="6">
        <v>9.1135934881350789</v>
      </c>
      <c r="K57" s="6">
        <v>11.182845967252048</v>
      </c>
      <c r="M57" s="7">
        <v>0.41</v>
      </c>
      <c r="N57" s="13">
        <f t="shared" si="13"/>
        <v>23841.582903220449</v>
      </c>
      <c r="O57" s="13">
        <f t="shared" si="14"/>
        <v>5334.8863881257066</v>
      </c>
      <c r="P57" s="13">
        <f t="shared" si="15"/>
        <v>1713.0747649511629</v>
      </c>
      <c r="Q57" s="13">
        <f t="shared" si="16"/>
        <v>567.0375673232893</v>
      </c>
      <c r="S57" s="7">
        <v>0.41</v>
      </c>
      <c r="T57" s="15">
        <f t="shared" si="17"/>
        <v>5.3808261073326265E-2</v>
      </c>
      <c r="U57" s="15">
        <f t="shared" si="18"/>
        <v>0.35968398179721256</v>
      </c>
      <c r="V57" s="15">
        <f t="shared" si="19"/>
        <v>1.9188701345049177</v>
      </c>
      <c r="W57" s="15">
        <f t="shared" si="20"/>
        <v>9.3611050053509697</v>
      </c>
      <c r="AL57" s="7">
        <v>0.41</v>
      </c>
      <c r="AM57" s="15">
        <f t="shared" si="21"/>
        <v>-0.23927160199247607</v>
      </c>
      <c r="AN57" s="15">
        <f t="shared" si="22"/>
        <v>-0.23148060132684956</v>
      </c>
      <c r="AO57" s="15">
        <f t="shared" si="23"/>
        <v>-0.22492004215531347</v>
      </c>
      <c r="AP57" s="15">
        <f t="shared" si="24"/>
        <v>-0.17035311260634772</v>
      </c>
    </row>
    <row r="58" spans="1:42">
      <c r="A58" s="7">
        <v>0.42</v>
      </c>
      <c r="B58" s="7">
        <v>18997.886291181439</v>
      </c>
      <c r="C58" s="7">
        <v>5204.2737215188045</v>
      </c>
      <c r="D58" s="7">
        <v>1713.3897406310086</v>
      </c>
      <c r="E58" s="7">
        <v>562.76868247953701</v>
      </c>
      <c r="G58" s="7">
        <v>0.42</v>
      </c>
      <c r="H58" s="6">
        <v>4854.1460216777532</v>
      </c>
      <c r="I58" s="6">
        <v>140.64276764524644</v>
      </c>
      <c r="J58" s="6">
        <v>9.3558043521137044</v>
      </c>
      <c r="K58" s="6">
        <v>11.355961866205872</v>
      </c>
      <c r="M58" s="7">
        <v>0.42</v>
      </c>
      <c r="N58" s="13">
        <f t="shared" si="13"/>
        <v>23852.032312859192</v>
      </c>
      <c r="O58" s="13">
        <f t="shared" si="14"/>
        <v>5344.9164891640512</v>
      </c>
      <c r="P58" s="13">
        <f t="shared" si="15"/>
        <v>1722.7455449831223</v>
      </c>
      <c r="Q58" s="13">
        <f t="shared" si="16"/>
        <v>574.12464434574292</v>
      </c>
      <c r="S58" s="7">
        <v>0.42</v>
      </c>
      <c r="T58" s="15">
        <f t="shared" si="17"/>
        <v>4.7164923287915203E-2</v>
      </c>
      <c r="U58" s="15">
        <f t="shared" si="18"/>
        <v>0.31546025237517261</v>
      </c>
      <c r="V58" s="15">
        <f t="shared" si="19"/>
        <v>1.6863413340492619</v>
      </c>
      <c r="W58" s="15">
        <f t="shared" si="20"/>
        <v>8.2547796589347762</v>
      </c>
      <c r="AL58" s="7">
        <v>0.42</v>
      </c>
      <c r="AM58" s="15">
        <f t="shared" si="21"/>
        <v>-0.21043387877794931</v>
      </c>
      <c r="AN58" s="15">
        <f t="shared" si="22"/>
        <v>-0.20367606026059723</v>
      </c>
      <c r="AO58" s="15">
        <f t="shared" si="23"/>
        <v>-0.19827641444127087</v>
      </c>
      <c r="AP58" s="15">
        <f t="shared" si="24"/>
        <v>-0.15056496977358422</v>
      </c>
    </row>
    <row r="59" spans="1:42">
      <c r="A59" s="7">
        <v>0.43</v>
      </c>
      <c r="B59" s="7">
        <v>19007.772964369629</v>
      </c>
      <c r="C59" s="7">
        <v>5213.777899127168</v>
      </c>
      <c r="D59" s="7">
        <v>1722.5990407485715</v>
      </c>
      <c r="E59" s="7">
        <v>569.57089768305366</v>
      </c>
      <c r="G59" s="7">
        <v>0.43</v>
      </c>
      <c r="H59" s="6">
        <v>4854.4122717538876</v>
      </c>
      <c r="I59" s="6">
        <v>140.8963501854914</v>
      </c>
      <c r="J59" s="6">
        <v>9.5952622901351496</v>
      </c>
      <c r="K59" s="6">
        <v>11.528152151842484</v>
      </c>
      <c r="M59" s="7">
        <v>0.43</v>
      </c>
      <c r="N59" s="13">
        <f t="shared" si="13"/>
        <v>23862.185236123518</v>
      </c>
      <c r="O59" s="13">
        <f t="shared" si="14"/>
        <v>5354.6742493126594</v>
      </c>
      <c r="P59" s="13">
        <f t="shared" si="15"/>
        <v>1732.1943030387067</v>
      </c>
      <c r="Q59" s="13">
        <f t="shared" si="16"/>
        <v>581.09904983489616</v>
      </c>
      <c r="S59" s="7">
        <v>0.43</v>
      </c>
      <c r="T59" s="15">
        <f t="shared" si="17"/>
        <v>4.0710080278966672E-2</v>
      </c>
      <c r="U59" s="15">
        <f t="shared" si="18"/>
        <v>0.27243730146694972</v>
      </c>
      <c r="V59" s="15">
        <f t="shared" si="19"/>
        <v>1.4591509348053633</v>
      </c>
      <c r="W59" s="15">
        <f t="shared" si="20"/>
        <v>7.1660428575160289</v>
      </c>
      <c r="AL59" s="7">
        <v>0.43</v>
      </c>
      <c r="AM59" s="15">
        <f t="shared" si="21"/>
        <v>-0.18222976586573097</v>
      </c>
      <c r="AN59" s="15">
        <f t="shared" si="22"/>
        <v>-0.17645457019029059</v>
      </c>
      <c r="AO59" s="15">
        <f t="shared" si="23"/>
        <v>-0.17208564103305984</v>
      </c>
      <c r="AP59" s="15">
        <f t="shared" si="24"/>
        <v>-0.13100299964274117</v>
      </c>
    </row>
    <row r="60" spans="1:42">
      <c r="A60" s="7">
        <v>0.44</v>
      </c>
      <c r="B60" s="7">
        <v>19017.38478352403</v>
      </c>
      <c r="C60" s="7">
        <v>5223.0286175063839</v>
      </c>
      <c r="D60" s="7">
        <v>1731.5990385907351</v>
      </c>
      <c r="E60" s="7">
        <v>576.26440834047423</v>
      </c>
      <c r="G60" s="7">
        <v>0.44</v>
      </c>
      <c r="H60" s="6">
        <v>4854.6738809876706</v>
      </c>
      <c r="I60" s="6">
        <v>141.1458910340786</v>
      </c>
      <c r="J60" s="6">
        <v>9.8319651887236574</v>
      </c>
      <c r="K60" s="6">
        <v>11.699371647765247</v>
      </c>
      <c r="M60" s="7">
        <v>0.44</v>
      </c>
      <c r="N60" s="13">
        <f t="shared" si="13"/>
        <v>23872.0586645117</v>
      </c>
      <c r="O60" s="13">
        <f t="shared" si="14"/>
        <v>5364.1745085404627</v>
      </c>
      <c r="P60" s="13">
        <f t="shared" si="15"/>
        <v>1741.4310037794587</v>
      </c>
      <c r="Q60" s="13">
        <f t="shared" si="16"/>
        <v>587.96377998823948</v>
      </c>
      <c r="S60" s="7">
        <v>0.44</v>
      </c>
      <c r="T60" s="15">
        <f t="shared" si="17"/>
        <v>3.4432929497206846E-2</v>
      </c>
      <c r="U60" s="15">
        <f t="shared" si="18"/>
        <v>0.23054969814935106</v>
      </c>
      <c r="V60" s="15">
        <f t="shared" si="19"/>
        <v>1.2370593417469931</v>
      </c>
      <c r="W60" s="15">
        <f t="shared" si="20"/>
        <v>6.0944268808743791</v>
      </c>
      <c r="AL60" s="7">
        <v>0.44</v>
      </c>
      <c r="AM60" s="15">
        <f t="shared" si="21"/>
        <v>-0.15462527230477338</v>
      </c>
      <c r="AN60" s="15">
        <f t="shared" si="22"/>
        <v>-0.14978649208843339</v>
      </c>
      <c r="AO60" s="15">
        <f t="shared" si="23"/>
        <v>-0.14632908120266203</v>
      </c>
      <c r="AP60" s="15">
        <f t="shared" si="24"/>
        <v>-0.11166221834830639</v>
      </c>
    </row>
    <row r="61" spans="1:42">
      <c r="A61" s="7">
        <v>0.45</v>
      </c>
      <c r="B61" s="7">
        <v>19026.737170668104</v>
      </c>
      <c r="C61" s="7">
        <v>5232.039435241345</v>
      </c>
      <c r="D61" s="7">
        <v>1740.3990364808506</v>
      </c>
      <c r="E61" s="7">
        <v>582.85214936305613</v>
      </c>
      <c r="G61" s="7">
        <v>0.45</v>
      </c>
      <c r="H61" s="6">
        <v>4854.9309848520861</v>
      </c>
      <c r="I61" s="6">
        <v>141.39148206692363</v>
      </c>
      <c r="J61" s="6">
        <v>10.065917380386031</v>
      </c>
      <c r="K61" s="6">
        <v>11.869579487207769</v>
      </c>
      <c r="M61" s="7">
        <v>0.45</v>
      </c>
      <c r="N61" s="13">
        <f t="shared" si="13"/>
        <v>23881.66815552019</v>
      </c>
      <c r="O61" s="13">
        <f t="shared" si="14"/>
        <v>5373.4309173082684</v>
      </c>
      <c r="P61" s="13">
        <f t="shared" si="15"/>
        <v>1750.4649538612366</v>
      </c>
      <c r="Q61" s="13">
        <f t="shared" si="16"/>
        <v>594.72172885026384</v>
      </c>
      <c r="S61" s="7">
        <v>0.45</v>
      </c>
      <c r="T61" s="15">
        <f t="shared" si="17"/>
        <v>2.8323580077256855E-2</v>
      </c>
      <c r="U61" s="15">
        <f t="shared" si="18"/>
        <v>0.18973725616075113</v>
      </c>
      <c r="V61" s="15">
        <f t="shared" si="19"/>
        <v>1.0198427812472204</v>
      </c>
      <c r="W61" s="15">
        <f t="shared" si="20"/>
        <v>5.039479955342931</v>
      </c>
      <c r="AL61" s="7">
        <v>0.45</v>
      </c>
      <c r="AM61" s="15">
        <f t="shared" si="21"/>
        <v>-0.12758915960395367</v>
      </c>
      <c r="AN61" s="15">
        <f t="shared" si="22"/>
        <v>-0.12364446142632714</v>
      </c>
      <c r="AO61" s="15">
        <f t="shared" si="23"/>
        <v>-0.12098926218176777</v>
      </c>
      <c r="AP61" s="15">
        <f t="shared" si="24"/>
        <v>-9.2537778926209416E-2</v>
      </c>
    </row>
    <row r="62" spans="1:42">
      <c r="A62" s="7">
        <v>0.46</v>
      </c>
      <c r="B62" s="7">
        <v>19035.84427497815</v>
      </c>
      <c r="C62" s="7">
        <v>5240.8228452973808</v>
      </c>
      <c r="D62" s="7">
        <v>1749.007730069007</v>
      </c>
      <c r="E62" s="7">
        <v>589.33695397418796</v>
      </c>
      <c r="G62" s="7">
        <v>0.46</v>
      </c>
      <c r="H62" s="6">
        <v>4855.1837139355739</v>
      </c>
      <c r="I62" s="6">
        <v>141.63321444314411</v>
      </c>
      <c r="J62" s="6">
        <v>10.297128796849149</v>
      </c>
      <c r="K62" s="6">
        <v>12.038738908934768</v>
      </c>
      <c r="M62" s="7">
        <v>0.46</v>
      </c>
      <c r="N62" s="13">
        <f t="shared" si="13"/>
        <v>23891.027988913724</v>
      </c>
      <c r="O62" s="13">
        <f t="shared" si="14"/>
        <v>5382.4560597405252</v>
      </c>
      <c r="P62" s="13">
        <f t="shared" si="15"/>
        <v>1759.3048588658562</v>
      </c>
      <c r="Q62" s="13">
        <f t="shared" si="16"/>
        <v>601.37569288312272</v>
      </c>
      <c r="S62" s="7">
        <v>0.46</v>
      </c>
      <c r="T62" s="15">
        <f t="shared" si="17"/>
        <v>2.2372953487035906E-2</v>
      </c>
      <c r="U62" s="15">
        <f t="shared" si="18"/>
        <v>0.14994449082432404</v>
      </c>
      <c r="V62" s="15">
        <f t="shared" si="19"/>
        <v>0.80729193218714901</v>
      </c>
      <c r="W62" s="15">
        <f t="shared" si="20"/>
        <v>4.0007655403068609</v>
      </c>
      <c r="AL62" s="7">
        <v>0.46</v>
      </c>
      <c r="AM62" s="15">
        <f t="shared" si="21"/>
        <v>-0.10109265167628356</v>
      </c>
      <c r="AN62" s="15">
        <f t="shared" si="22"/>
        <v>-9.8003160791250266E-2</v>
      </c>
      <c r="AO62" s="15">
        <f t="shared" si="23"/>
        <v>-9.6049781571154846E-2</v>
      </c>
      <c r="AP62" s="15">
        <f t="shared" si="24"/>
        <v>-7.3624965766053957E-2</v>
      </c>
    </row>
    <row r="63" spans="1:42">
      <c r="A63" s="7">
        <v>0.47</v>
      </c>
      <c r="B63" s="7">
        <v>19044.719108298545</v>
      </c>
      <c r="C63" s="7">
        <v>5249.3903830845702</v>
      </c>
      <c r="D63" s="7">
        <v>1757.4332599637985</v>
      </c>
      <c r="E63" s="7">
        <v>595.7215581154195</v>
      </c>
      <c r="G63" s="7">
        <v>0.47</v>
      </c>
      <c r="H63" s="6">
        <v>4855.4321941851267</v>
      </c>
      <c r="I63" s="6">
        <v>141.87117834365586</v>
      </c>
      <c r="J63" s="6">
        <v>10.525614215743124</v>
      </c>
      <c r="K63" s="6">
        <v>12.206817044676557</v>
      </c>
      <c r="M63" s="7">
        <v>0.47</v>
      </c>
      <c r="N63" s="13">
        <f t="shared" si="13"/>
        <v>23900.151302483671</v>
      </c>
      <c r="O63" s="13">
        <f t="shared" si="14"/>
        <v>5391.2615614282258</v>
      </c>
      <c r="P63" s="13">
        <f t="shared" si="15"/>
        <v>1767.9588741795417</v>
      </c>
      <c r="Q63" s="13">
        <f t="shared" si="16"/>
        <v>607.92837516009604</v>
      </c>
      <c r="S63" s="7">
        <v>0.47</v>
      </c>
      <c r="T63" s="15">
        <f t="shared" si="17"/>
        <v>1.6572697217756331E-2</v>
      </c>
      <c r="U63" s="15">
        <f t="shared" si="18"/>
        <v>0.11112014373415177</v>
      </c>
      <c r="V63" s="15">
        <f t="shared" si="19"/>
        <v>0.59921070261042186</v>
      </c>
      <c r="W63" s="15">
        <f t="shared" si="20"/>
        <v>2.9778616735843948</v>
      </c>
      <c r="AL63" s="7">
        <v>0.47</v>
      </c>
      <c r="AM63" s="15">
        <f t="shared" si="21"/>
        <v>-7.51091816957348E-2</v>
      </c>
      <c r="AN63" s="15">
        <f t="shared" si="22"/>
        <v>-7.2839119965884713E-2</v>
      </c>
      <c r="AO63" s="15">
        <f t="shared" si="23"/>
        <v>-7.1495219871113028E-2</v>
      </c>
      <c r="AP63" s="15">
        <f t="shared" si="24"/>
        <v>-5.4919189709327534E-2</v>
      </c>
    </row>
    <row r="64" spans="1:42">
      <c r="A64" s="7">
        <v>0.48</v>
      </c>
      <c r="B64" s="7">
        <v>19053.373663291564</v>
      </c>
      <c r="C64" s="7">
        <v>5257.7527213284575</v>
      </c>
      <c r="D64" s="7">
        <v>1765.6832579857819</v>
      </c>
      <c r="E64" s="7">
        <v>602.00860453907512</v>
      </c>
      <c r="G64" s="7">
        <v>0.48</v>
      </c>
      <c r="H64" s="6">
        <v>4855.6765471137287</v>
      </c>
      <c r="I64" s="6">
        <v>142.10546275009833</v>
      </c>
      <c r="J64" s="6">
        <v>10.751392591217908</v>
      </c>
      <c r="K64" s="6">
        <v>12.373784702555955</v>
      </c>
      <c r="M64" s="7">
        <v>0.48</v>
      </c>
      <c r="N64" s="13">
        <f t="shared" si="13"/>
        <v>23909.050210405294</v>
      </c>
      <c r="O64" s="13">
        <f t="shared" si="14"/>
        <v>5399.8581840785555</v>
      </c>
      <c r="P64" s="13">
        <f t="shared" si="15"/>
        <v>1776.4346505769997</v>
      </c>
      <c r="Q64" s="13">
        <f t="shared" si="16"/>
        <v>614.38238924163113</v>
      </c>
      <c r="S64" s="7">
        <v>0.48</v>
      </c>
      <c r="T64" s="15">
        <f t="shared" si="17"/>
        <v>1.0915109536877209E-2</v>
      </c>
      <c r="U64" s="15">
        <f t="shared" si="18"/>
        <v>7.3216765435352008E-2</v>
      </c>
      <c r="V64" s="15">
        <f t="shared" si="19"/>
        <v>0.39541513367822534</v>
      </c>
      <c r="W64" s="15">
        <f t="shared" si="20"/>
        <v>1.9703603663589697</v>
      </c>
      <c r="AL64" s="7">
        <v>0.48</v>
      </c>
      <c r="AM64" s="15">
        <f t="shared" si="21"/>
        <v>-4.9614170434333041E-2</v>
      </c>
      <c r="AN64" s="15">
        <f t="shared" si="22"/>
        <v>-4.8130539635914814E-2</v>
      </c>
      <c r="AO64" s="15">
        <f t="shared" si="23"/>
        <v>-4.7311061888101261E-2</v>
      </c>
      <c r="AP64" s="15">
        <f t="shared" si="24"/>
        <v>-3.6415983661828695E-2</v>
      </c>
    </row>
    <row r="65" spans="1:42">
      <c r="A65" s="7">
        <v>0.49</v>
      </c>
      <c r="B65" s="7">
        <v>19061.819016791596</v>
      </c>
      <c r="C65" s="7">
        <v>5265.9197536071779</v>
      </c>
      <c r="D65" s="7">
        <v>1773.7648887011942</v>
      </c>
      <c r="E65" s="7">
        <v>608.20064663187122</v>
      </c>
      <c r="G65" s="7">
        <v>0.49</v>
      </c>
      <c r="H65" s="6">
        <v>4855.9168899826009</v>
      </c>
      <c r="I65" s="6">
        <v>142.3361552606745</v>
      </c>
      <c r="J65" s="6">
        <v>10.974486459818621</v>
      </c>
      <c r="K65" s="6">
        <v>12.539616150037496</v>
      </c>
      <c r="M65" s="7">
        <v>0.49</v>
      </c>
      <c r="N65" s="13">
        <f t="shared" si="13"/>
        <v>23917.735906774196</v>
      </c>
      <c r="O65" s="13">
        <f t="shared" si="14"/>
        <v>5408.2559088678527</v>
      </c>
      <c r="P65" s="13">
        <f t="shared" si="15"/>
        <v>1784.7393751610127</v>
      </c>
      <c r="Q65" s="13">
        <f t="shared" si="16"/>
        <v>620.74026278190877</v>
      </c>
      <c r="S65" s="7">
        <v>0.49</v>
      </c>
      <c r="T65" s="15">
        <f t="shared" si="17"/>
        <v>5.3930736635586221E-3</v>
      </c>
      <c r="U65" s="15">
        <f t="shared" si="18"/>
        <v>3.6190347912450377E-2</v>
      </c>
      <c r="V65" s="15">
        <f t="shared" si="19"/>
        <v>0.19573241529838317</v>
      </c>
      <c r="W65" s="15">
        <f t="shared" si="20"/>
        <v>0.97786704017767745</v>
      </c>
      <c r="AL65" s="7">
        <v>0.49</v>
      </c>
      <c r="AM65" s="15">
        <f t="shared" si="21"/>
        <v>-2.4584831546144478E-2</v>
      </c>
      <c r="AN65" s="15">
        <f t="shared" si="22"/>
        <v>-2.3857135493295867E-2</v>
      </c>
      <c r="AO65" s="15">
        <f t="shared" si="23"/>
        <v>-2.3483625948710653E-2</v>
      </c>
      <c r="AP65" s="15">
        <f t="shared" si="24"/>
        <v>-1.8110998615913188E-2</v>
      </c>
    </row>
    <row r="66" spans="1:42">
      <c r="A66" s="7">
        <v>0.5</v>
      </c>
      <c r="B66" s="7">
        <v>19070.065420506035</v>
      </c>
      <c r="C66" s="7">
        <v>5273.9006681203791</v>
      </c>
      <c r="D66" s="7">
        <v>1781.6848868022983</v>
      </c>
      <c r="E66" s="7">
        <v>614.30015200531136</v>
      </c>
      <c r="G66" s="7">
        <v>0.5</v>
      </c>
      <c r="H66" s="6">
        <v>4856.1533359655205</v>
      </c>
      <c r="I66" s="6">
        <v>142.56334193927012</v>
      </c>
      <c r="J66" s="6">
        <v>11.194921413740502</v>
      </c>
      <c r="K66" s="6">
        <v>12.704288899161075</v>
      </c>
      <c r="M66" s="7">
        <v>0.5</v>
      </c>
      <c r="N66" s="13">
        <f t="shared" si="13"/>
        <v>23926.218756471557</v>
      </c>
      <c r="O66" s="13">
        <f t="shared" si="14"/>
        <v>5416.4640100596489</v>
      </c>
      <c r="P66" s="13">
        <f t="shared" si="15"/>
        <v>1792.8798082160388</v>
      </c>
      <c r="Q66" s="13">
        <f t="shared" si="16"/>
        <v>627.0044409044724</v>
      </c>
      <c r="S66" s="7">
        <v>0.5</v>
      </c>
      <c r="T66" s="15">
        <f t="shared" si="17"/>
        <v>0</v>
      </c>
      <c r="U66" s="15">
        <f t="shared" si="18"/>
        <v>0</v>
      </c>
      <c r="V66" s="15">
        <f t="shared" si="19"/>
        <v>0</v>
      </c>
      <c r="W66" s="15">
        <f t="shared" si="20"/>
        <v>0</v>
      </c>
      <c r="AL66" s="7">
        <v>0.5</v>
      </c>
      <c r="AM66" s="15">
        <f t="shared" si="21"/>
        <v>0</v>
      </c>
      <c r="AN66" s="15">
        <f t="shared" si="22"/>
        <v>0</v>
      </c>
      <c r="AO66" s="15">
        <f t="shared" si="23"/>
        <v>0</v>
      </c>
      <c r="AP66" s="15">
        <f t="shared" si="24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P152"/>
  <sheetViews>
    <sheetView workbookViewId="0">
      <selection activeCell="AC25" sqref="AC25"/>
    </sheetView>
  </sheetViews>
  <sheetFormatPr defaultRowHeight="15.75"/>
  <cols>
    <col min="1" max="1" width="23.85546875" style="159" customWidth="1"/>
    <col min="2" max="2" width="25.42578125" style="162" customWidth="1"/>
    <col min="3" max="24" width="9" style="159" bestFit="1" customWidth="1"/>
  </cols>
  <sheetData>
    <row r="1" spans="1:25">
      <c r="A1" s="177" t="s">
        <v>93</v>
      </c>
    </row>
    <row r="3" spans="1:25" ht="26.25">
      <c r="A3" s="163" t="s">
        <v>89</v>
      </c>
    </row>
    <row r="4" spans="1:25">
      <c r="A4" s="160" t="s">
        <v>39</v>
      </c>
    </row>
    <row r="5" spans="1:25" ht="16.5" thickBot="1"/>
    <row r="6" spans="1:25" ht="16.5" thickBot="1">
      <c r="A6" s="164" t="s">
        <v>88</v>
      </c>
      <c r="B6" s="165">
        <v>3.5</v>
      </c>
      <c r="G6" s="175" t="s">
        <v>90</v>
      </c>
    </row>
    <row r="7" spans="1:25">
      <c r="A7" s="166" t="s">
        <v>87</v>
      </c>
      <c r="B7" s="167">
        <v>1500</v>
      </c>
    </row>
    <row r="8" spans="1:25" ht="16.5" thickBot="1">
      <c r="A8" s="168" t="s">
        <v>82</v>
      </c>
      <c r="B8" s="169">
        <v>0</v>
      </c>
    </row>
    <row r="9" spans="1:25" s="17" customFormat="1">
      <c r="A9" s="161"/>
      <c r="B9" s="170" t="s">
        <v>83</v>
      </c>
      <c r="C9" s="171"/>
      <c r="D9" s="171"/>
      <c r="E9" s="171"/>
      <c r="F9" s="171"/>
      <c r="G9" s="171"/>
      <c r="H9" s="171"/>
      <c r="I9" s="171"/>
      <c r="J9" s="171" t="s">
        <v>37</v>
      </c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2"/>
      <c r="Y9" s="16"/>
    </row>
    <row r="10" spans="1:25">
      <c r="B10" s="173" t="s">
        <v>33</v>
      </c>
      <c r="C10" s="86">
        <v>0</v>
      </c>
      <c r="D10" s="86">
        <v>5</v>
      </c>
      <c r="E10" s="86">
        <v>10</v>
      </c>
      <c r="F10" s="86">
        <v>15</v>
      </c>
      <c r="G10" s="86">
        <v>20</v>
      </c>
      <c r="H10" s="86">
        <v>25</v>
      </c>
      <c r="I10" s="86">
        <v>30</v>
      </c>
      <c r="J10" s="86">
        <v>35</v>
      </c>
      <c r="K10" s="86">
        <v>40</v>
      </c>
      <c r="L10" s="86">
        <v>45</v>
      </c>
      <c r="M10" s="86">
        <v>50</v>
      </c>
      <c r="N10" s="86">
        <v>55</v>
      </c>
      <c r="O10" s="86">
        <v>60</v>
      </c>
      <c r="P10" s="86">
        <v>61</v>
      </c>
      <c r="Q10" s="86">
        <v>62</v>
      </c>
      <c r="R10" s="86">
        <v>63</v>
      </c>
      <c r="S10" s="86">
        <v>64</v>
      </c>
      <c r="T10" s="86">
        <v>65</v>
      </c>
      <c r="U10" s="86">
        <v>66</v>
      </c>
      <c r="V10" s="86">
        <v>67</v>
      </c>
      <c r="W10" s="86">
        <v>68</v>
      </c>
      <c r="X10" s="87">
        <v>69</v>
      </c>
      <c r="Y10" s="6"/>
    </row>
    <row r="11" spans="1:25">
      <c r="B11" s="173" t="s">
        <v>34</v>
      </c>
      <c r="C11" s="86" t="s">
        <v>92</v>
      </c>
      <c r="D11" s="86" t="s">
        <v>92</v>
      </c>
      <c r="E11" s="86" t="s">
        <v>92</v>
      </c>
      <c r="F11" s="86" t="s">
        <v>92</v>
      </c>
      <c r="G11" s="86" t="s">
        <v>92</v>
      </c>
      <c r="H11" s="86" t="s">
        <v>92</v>
      </c>
      <c r="I11" s="86" t="s">
        <v>92</v>
      </c>
      <c r="J11" s="86" t="s">
        <v>92</v>
      </c>
      <c r="K11" s="86" t="s">
        <v>92</v>
      </c>
      <c r="L11" s="86" t="s">
        <v>92</v>
      </c>
      <c r="M11" s="86" t="s">
        <v>92</v>
      </c>
      <c r="N11" s="86" t="s">
        <v>92</v>
      </c>
      <c r="O11" s="86" t="s">
        <v>92</v>
      </c>
      <c r="P11" s="86" t="s">
        <v>92</v>
      </c>
      <c r="Q11" s="86" t="s">
        <v>92</v>
      </c>
      <c r="R11" s="86" t="s">
        <v>92</v>
      </c>
      <c r="S11" s="86" t="s">
        <v>92</v>
      </c>
      <c r="T11" s="86" t="s">
        <v>92</v>
      </c>
      <c r="U11" s="86" t="s">
        <v>92</v>
      </c>
      <c r="V11" s="86" t="s">
        <v>92</v>
      </c>
      <c r="W11" s="86" t="s">
        <v>92</v>
      </c>
      <c r="X11" s="87" t="s">
        <v>92</v>
      </c>
      <c r="Y11" s="6"/>
    </row>
    <row r="12" spans="1:25">
      <c r="B12" s="173">
        <v>0.100066</v>
      </c>
      <c r="C12" s="86">
        <v>39.304900000000004</v>
      </c>
      <c r="D12" s="86">
        <v>37.868000000000002</v>
      </c>
      <c r="E12" s="86">
        <v>37.345300000000002</v>
      </c>
      <c r="F12" s="86">
        <v>39.247599999999998</v>
      </c>
      <c r="G12" s="86">
        <v>42.590499999999999</v>
      </c>
      <c r="H12" s="86">
        <v>46.560400000000001</v>
      </c>
      <c r="I12" s="86">
        <v>50.653599999999997</v>
      </c>
      <c r="J12" s="86">
        <v>54.551099999999998</v>
      </c>
      <c r="K12" s="86">
        <v>58.020600000000002</v>
      </c>
      <c r="L12" s="86">
        <v>60.857199999999999</v>
      </c>
      <c r="M12" s="86">
        <v>62.801400000000001</v>
      </c>
      <c r="N12" s="86">
        <v>63.393300000000004</v>
      </c>
      <c r="O12" s="86">
        <v>61.399000000000001</v>
      </c>
      <c r="P12" s="86">
        <v>60.429200000000002</v>
      </c>
      <c r="Q12" s="86">
        <v>59.172499999999999</v>
      </c>
      <c r="R12" s="86">
        <v>57.565300000000001</v>
      </c>
      <c r="S12" s="86">
        <v>55.534599999999998</v>
      </c>
      <c r="T12" s="86">
        <v>53.0122</v>
      </c>
      <c r="U12" s="86">
        <v>49.934199999999997</v>
      </c>
      <c r="V12" s="86">
        <v>46.287199999999999</v>
      </c>
      <c r="W12" s="86">
        <v>42.102800000000002</v>
      </c>
      <c r="X12" s="87">
        <v>37.506</v>
      </c>
    </row>
    <row r="13" spans="1:25">
      <c r="B13" s="173">
        <v>0.299869</v>
      </c>
      <c r="C13" s="86">
        <v>39.318600000000004</v>
      </c>
      <c r="D13" s="86">
        <v>37.877099999999999</v>
      </c>
      <c r="E13" s="86">
        <v>37.362099999999998</v>
      </c>
      <c r="F13" s="86">
        <v>39.276299999999999</v>
      </c>
      <c r="G13" s="86">
        <v>42.629600000000003</v>
      </c>
      <c r="H13" s="86">
        <v>46.605899999999998</v>
      </c>
      <c r="I13" s="86">
        <v>50.708300000000001</v>
      </c>
      <c r="J13" s="86">
        <v>54.619399999999999</v>
      </c>
      <c r="K13" s="86">
        <v>58.093499999999999</v>
      </c>
      <c r="L13" s="86">
        <v>60.934600000000003</v>
      </c>
      <c r="M13" s="86">
        <v>62.887900000000002</v>
      </c>
      <c r="N13" s="86">
        <v>63.484400000000001</v>
      </c>
      <c r="O13" s="86">
        <v>61.494599999999998</v>
      </c>
      <c r="P13" s="86">
        <v>60.529400000000003</v>
      </c>
      <c r="Q13" s="86">
        <v>59.277299999999997</v>
      </c>
      <c r="R13" s="86">
        <v>57.67</v>
      </c>
      <c r="S13" s="86">
        <v>55.639299999999999</v>
      </c>
      <c r="T13" s="86">
        <v>53.112299999999998</v>
      </c>
      <c r="U13" s="86">
        <v>50.034399999999998</v>
      </c>
      <c r="V13" s="86">
        <v>46.3782</v>
      </c>
      <c r="W13" s="86">
        <v>42.184800000000003</v>
      </c>
      <c r="X13" s="87">
        <v>37.571599999999997</v>
      </c>
    </row>
    <row r="14" spans="1:25">
      <c r="B14" s="173">
        <v>0.5</v>
      </c>
      <c r="C14" s="86">
        <v>39.345500000000001</v>
      </c>
      <c r="D14" s="86">
        <v>37.895299999999999</v>
      </c>
      <c r="E14" s="86">
        <v>37.396299999999997</v>
      </c>
      <c r="F14" s="86">
        <v>39.333199999999998</v>
      </c>
      <c r="G14" s="86">
        <v>42.707999999999998</v>
      </c>
      <c r="H14" s="86">
        <v>46.706099999999999</v>
      </c>
      <c r="I14" s="86">
        <v>50.826599999999999</v>
      </c>
      <c r="J14" s="86">
        <v>54.7515</v>
      </c>
      <c r="K14" s="86">
        <v>58.243699999999997</v>
      </c>
      <c r="L14" s="86">
        <v>61.094000000000001</v>
      </c>
      <c r="M14" s="86">
        <v>63.056399999999996</v>
      </c>
      <c r="N14" s="86">
        <v>63.666499999999999</v>
      </c>
      <c r="O14" s="86">
        <v>61.690399999999997</v>
      </c>
      <c r="P14" s="86">
        <v>60.729700000000001</v>
      </c>
      <c r="Q14" s="86">
        <v>59.482199999999999</v>
      </c>
      <c r="R14" s="86">
        <v>57.879399999999997</v>
      </c>
      <c r="S14" s="86">
        <v>55.848799999999997</v>
      </c>
      <c r="T14" s="86">
        <v>53.321800000000003</v>
      </c>
      <c r="U14" s="86">
        <v>50.2393</v>
      </c>
      <c r="V14" s="86">
        <v>46.569499999999998</v>
      </c>
      <c r="W14" s="86">
        <v>42.349600000000002</v>
      </c>
      <c r="X14" s="87">
        <v>37.704099999999997</v>
      </c>
    </row>
    <row r="15" spans="1:25">
      <c r="B15" s="173">
        <v>0.70013099999999995</v>
      </c>
      <c r="C15" s="86">
        <v>39.3855</v>
      </c>
      <c r="D15" s="86">
        <v>37.923099999999998</v>
      </c>
      <c r="E15" s="86">
        <v>37.447299999999998</v>
      </c>
      <c r="F15" s="86">
        <v>39.418799999999997</v>
      </c>
      <c r="G15" s="86">
        <v>42.826300000000003</v>
      </c>
      <c r="H15" s="86">
        <v>46.851799999999997</v>
      </c>
      <c r="I15" s="86">
        <v>50.999699999999997</v>
      </c>
      <c r="J15" s="86">
        <v>54.951799999999999</v>
      </c>
      <c r="K15" s="86">
        <v>58.462299999999999</v>
      </c>
      <c r="L15" s="86">
        <v>61.335299999999997</v>
      </c>
      <c r="M15" s="86">
        <v>63.315899999999999</v>
      </c>
      <c r="N15" s="86">
        <v>63.944200000000002</v>
      </c>
      <c r="O15" s="86">
        <v>61.990900000000003</v>
      </c>
      <c r="P15" s="86">
        <v>61.034799999999997</v>
      </c>
      <c r="Q15" s="86">
        <v>59.791800000000002</v>
      </c>
      <c r="R15" s="86">
        <v>58.189100000000003</v>
      </c>
      <c r="S15" s="86">
        <v>56.167499999999997</v>
      </c>
      <c r="T15" s="86">
        <v>53.635899999999999</v>
      </c>
      <c r="U15" s="86">
        <v>50.544400000000003</v>
      </c>
      <c r="V15" s="86">
        <v>46.851799999999997</v>
      </c>
      <c r="W15" s="86">
        <v>42.5991</v>
      </c>
      <c r="X15" s="87">
        <v>37.9039</v>
      </c>
    </row>
    <row r="16" spans="1:25">
      <c r="B16" s="173">
        <v>0.89993400000000001</v>
      </c>
      <c r="C16" s="86">
        <v>39.440199999999997</v>
      </c>
      <c r="D16" s="86">
        <v>37.959899999999998</v>
      </c>
      <c r="E16" s="86">
        <v>37.516500000000001</v>
      </c>
      <c r="F16" s="86">
        <v>39.5349</v>
      </c>
      <c r="G16" s="86">
        <v>42.985700000000001</v>
      </c>
      <c r="H16" s="86">
        <v>47.052100000000003</v>
      </c>
      <c r="I16" s="86">
        <v>51.236400000000003</v>
      </c>
      <c r="J16" s="86">
        <v>55.220399999999998</v>
      </c>
      <c r="K16" s="86">
        <v>58.762799999999999</v>
      </c>
      <c r="L16" s="86">
        <v>61.6586</v>
      </c>
      <c r="M16" s="86">
        <v>63.666499999999999</v>
      </c>
      <c r="N16" s="86">
        <v>64.313000000000002</v>
      </c>
      <c r="O16" s="86">
        <v>62.391599999999997</v>
      </c>
      <c r="P16" s="86">
        <v>61.444600000000001</v>
      </c>
      <c r="Q16" s="86">
        <v>60.206099999999999</v>
      </c>
      <c r="R16" s="86">
        <v>58.612499999999997</v>
      </c>
      <c r="S16" s="86">
        <v>56.590899999999998</v>
      </c>
      <c r="T16" s="86">
        <v>54.063899999999997</v>
      </c>
      <c r="U16" s="86">
        <v>50.954099999999997</v>
      </c>
      <c r="V16" s="86">
        <v>47.238799999999998</v>
      </c>
      <c r="W16" s="86">
        <v>42.935200000000002</v>
      </c>
      <c r="X16" s="87">
        <v>38.173000000000002</v>
      </c>
    </row>
    <row r="17" spans="2:24">
      <c r="B17" s="173">
        <v>1.1000700000000001</v>
      </c>
      <c r="C17" s="86">
        <v>39.508899999999997</v>
      </c>
      <c r="D17" s="86">
        <v>38.006799999999998</v>
      </c>
      <c r="E17" s="86">
        <v>37.604300000000002</v>
      </c>
      <c r="F17" s="86">
        <v>39.681899999999999</v>
      </c>
      <c r="G17" s="86">
        <v>43.187399999999997</v>
      </c>
      <c r="H17" s="86">
        <v>47.302500000000002</v>
      </c>
      <c r="I17" s="86">
        <v>51.536900000000003</v>
      </c>
      <c r="J17" s="86">
        <v>55.557400000000001</v>
      </c>
      <c r="K17" s="86">
        <v>59.140700000000002</v>
      </c>
      <c r="L17" s="86">
        <v>62.072899999999997</v>
      </c>
      <c r="M17" s="86">
        <v>64.1036</v>
      </c>
      <c r="N17" s="86">
        <v>64.781999999999996</v>
      </c>
      <c r="O17" s="86">
        <v>62.896999999999998</v>
      </c>
      <c r="P17" s="86">
        <v>61.959099999999999</v>
      </c>
      <c r="Q17" s="86">
        <v>60.729700000000001</v>
      </c>
      <c r="R17" s="86">
        <v>59.145200000000003</v>
      </c>
      <c r="S17" s="86">
        <v>57.1282</v>
      </c>
      <c r="T17" s="86">
        <v>54.596600000000002</v>
      </c>
      <c r="U17" s="86">
        <v>51.477699999999999</v>
      </c>
      <c r="V17" s="86">
        <v>47.721400000000003</v>
      </c>
      <c r="W17" s="86">
        <v>43.3613</v>
      </c>
      <c r="X17" s="87">
        <v>38.514499999999998</v>
      </c>
    </row>
    <row r="18" spans="2:24">
      <c r="B18" s="173">
        <v>1.2998700000000001</v>
      </c>
      <c r="C18" s="86">
        <v>39.592199999999998</v>
      </c>
      <c r="D18" s="86">
        <v>38.063800000000001</v>
      </c>
      <c r="E18" s="86">
        <v>37.711799999999997</v>
      </c>
      <c r="F18" s="86">
        <v>39.860900000000001</v>
      </c>
      <c r="G18" s="86">
        <v>43.433700000000002</v>
      </c>
      <c r="H18" s="86">
        <v>47.612099999999998</v>
      </c>
      <c r="I18" s="86">
        <v>51.896599999999999</v>
      </c>
      <c r="J18" s="86">
        <v>55.971699999999998</v>
      </c>
      <c r="K18" s="86">
        <v>59.600499999999997</v>
      </c>
      <c r="L18" s="86">
        <v>62.569200000000002</v>
      </c>
      <c r="M18" s="86">
        <v>64.640900000000002</v>
      </c>
      <c r="N18" s="86">
        <v>65.355699999999999</v>
      </c>
      <c r="O18" s="86">
        <v>63.511699999999998</v>
      </c>
      <c r="P18" s="86">
        <v>62.582799999999999</v>
      </c>
      <c r="Q18" s="86">
        <v>61.367199999999997</v>
      </c>
      <c r="R18" s="86">
        <v>59.796300000000002</v>
      </c>
      <c r="S18" s="86">
        <v>57.783799999999999</v>
      </c>
      <c r="T18" s="86">
        <v>55.252299999999998</v>
      </c>
      <c r="U18" s="86">
        <v>52.115200000000002</v>
      </c>
      <c r="V18" s="86">
        <v>48.317900000000002</v>
      </c>
      <c r="W18" s="86">
        <v>43.881799999999998</v>
      </c>
      <c r="X18" s="87">
        <v>38.931600000000003</v>
      </c>
    </row>
    <row r="19" spans="2:24">
      <c r="B19" s="173">
        <v>1.5</v>
      </c>
      <c r="C19" s="86">
        <v>39.690600000000003</v>
      </c>
      <c r="D19" s="86">
        <v>38.131100000000004</v>
      </c>
      <c r="E19" s="86">
        <v>37.840200000000003</v>
      </c>
      <c r="F19" s="86">
        <v>40.073999999999998</v>
      </c>
      <c r="G19" s="86">
        <v>43.726500000000001</v>
      </c>
      <c r="H19" s="86">
        <v>47.976399999999998</v>
      </c>
      <c r="I19" s="86">
        <v>52.3292</v>
      </c>
      <c r="J19" s="86">
        <v>56.4634</v>
      </c>
      <c r="K19" s="86">
        <v>60.142400000000002</v>
      </c>
      <c r="L19" s="86">
        <v>63.165599999999998</v>
      </c>
      <c r="M19" s="86">
        <v>65.273700000000005</v>
      </c>
      <c r="N19" s="86">
        <v>66.029600000000002</v>
      </c>
      <c r="O19" s="86">
        <v>64.240200000000002</v>
      </c>
      <c r="P19" s="86">
        <v>63.329599999999999</v>
      </c>
      <c r="Q19" s="86">
        <v>62.122999999999998</v>
      </c>
      <c r="R19" s="86">
        <v>60.565800000000003</v>
      </c>
      <c r="S19" s="86">
        <v>58.562399999999997</v>
      </c>
      <c r="T19" s="86">
        <v>56.030900000000003</v>
      </c>
      <c r="U19" s="86">
        <v>52.871000000000002</v>
      </c>
      <c r="V19" s="86">
        <v>49.023600000000002</v>
      </c>
      <c r="W19" s="86">
        <v>44.501899999999999</v>
      </c>
      <c r="X19" s="87">
        <v>39.427900000000001</v>
      </c>
    </row>
    <row r="20" spans="2:24">
      <c r="B20" s="173">
        <v>1.7001299999999999</v>
      </c>
      <c r="C20" s="86">
        <v>39.805300000000003</v>
      </c>
      <c r="D20" s="86">
        <v>38.209899999999998</v>
      </c>
      <c r="E20" s="86">
        <v>37.990400000000001</v>
      </c>
      <c r="F20" s="86">
        <v>40.323500000000003</v>
      </c>
      <c r="G20" s="86">
        <v>44.067999999999998</v>
      </c>
      <c r="H20" s="86">
        <v>48.404400000000003</v>
      </c>
      <c r="I20" s="86">
        <v>52.834600000000002</v>
      </c>
      <c r="J20" s="86">
        <v>57.037100000000002</v>
      </c>
      <c r="K20" s="86">
        <v>60.779800000000002</v>
      </c>
      <c r="L20" s="86">
        <v>63.853200000000001</v>
      </c>
      <c r="M20" s="86">
        <v>66.015900000000002</v>
      </c>
      <c r="N20" s="86">
        <v>66.821799999999996</v>
      </c>
      <c r="O20" s="86">
        <v>65.0916</v>
      </c>
      <c r="P20" s="86">
        <v>64.194699999999997</v>
      </c>
      <c r="Q20" s="86">
        <v>63.006300000000003</v>
      </c>
      <c r="R20" s="86">
        <v>61.458199999999998</v>
      </c>
      <c r="S20" s="86">
        <v>59.468499999999999</v>
      </c>
      <c r="T20" s="86">
        <v>56.932400000000001</v>
      </c>
      <c r="U20" s="86">
        <v>53.754300000000001</v>
      </c>
      <c r="V20" s="86">
        <v>49.8523</v>
      </c>
      <c r="W20" s="86">
        <v>45.228099999999998</v>
      </c>
      <c r="X20" s="87">
        <v>40.008400000000002</v>
      </c>
    </row>
    <row r="21" spans="2:24">
      <c r="B21" s="173">
        <v>1.8999299999999999</v>
      </c>
      <c r="C21" s="86">
        <v>39.936500000000002</v>
      </c>
      <c r="D21" s="86">
        <v>38.3005</v>
      </c>
      <c r="E21" s="86">
        <v>38.1648</v>
      </c>
      <c r="F21" s="86">
        <v>40.611699999999999</v>
      </c>
      <c r="G21" s="86">
        <v>44.461799999999997</v>
      </c>
      <c r="H21" s="86">
        <v>48.896099999999997</v>
      </c>
      <c r="I21" s="86">
        <v>53.412799999999997</v>
      </c>
      <c r="J21" s="86">
        <v>57.697299999999998</v>
      </c>
      <c r="K21" s="86">
        <v>61.512900000000002</v>
      </c>
      <c r="L21" s="86">
        <v>64.650000000000006</v>
      </c>
      <c r="M21" s="86">
        <v>66.8673</v>
      </c>
      <c r="N21" s="86">
        <v>67.727900000000005</v>
      </c>
      <c r="O21" s="86">
        <v>66.066000000000003</v>
      </c>
      <c r="P21" s="86">
        <v>65.187200000000004</v>
      </c>
      <c r="Q21" s="86">
        <v>64.017099999999999</v>
      </c>
      <c r="R21" s="86">
        <v>62.491799999999998</v>
      </c>
      <c r="S21" s="86">
        <v>60.511200000000002</v>
      </c>
      <c r="T21" s="86">
        <v>57.975099999999998</v>
      </c>
      <c r="U21" s="86">
        <v>54.7742</v>
      </c>
      <c r="V21" s="86">
        <v>50.808399999999999</v>
      </c>
      <c r="W21" s="86">
        <v>46.068600000000004</v>
      </c>
      <c r="X21" s="87">
        <v>40.679499999999997</v>
      </c>
    </row>
    <row r="22" spans="2:24">
      <c r="B22" s="173">
        <v>2.1000700000000001</v>
      </c>
      <c r="C22" s="86">
        <v>40.085299999999997</v>
      </c>
      <c r="D22" s="86">
        <v>38.403399999999998</v>
      </c>
      <c r="E22" s="86">
        <v>38.364699999999999</v>
      </c>
      <c r="F22" s="86">
        <v>40.941299999999998</v>
      </c>
      <c r="G22" s="86">
        <v>44.912100000000002</v>
      </c>
      <c r="H22" s="86">
        <v>49.456200000000003</v>
      </c>
      <c r="I22" s="86">
        <v>54.073</v>
      </c>
      <c r="J22" s="86">
        <v>58.448599999999999</v>
      </c>
      <c r="K22" s="86">
        <v>62.3461</v>
      </c>
      <c r="L22" s="86">
        <v>65.555999999999997</v>
      </c>
      <c r="M22" s="86">
        <v>67.841700000000003</v>
      </c>
      <c r="N22" s="86">
        <v>68.761399999999995</v>
      </c>
      <c r="O22" s="86">
        <v>67.1815</v>
      </c>
      <c r="P22" s="86">
        <v>66.320999999999998</v>
      </c>
      <c r="Q22" s="86">
        <v>65.173599999999993</v>
      </c>
      <c r="R22" s="86">
        <v>63.661900000000003</v>
      </c>
      <c r="S22" s="86">
        <v>61.6995</v>
      </c>
      <c r="T22" s="86">
        <v>59.167999999999999</v>
      </c>
      <c r="U22" s="86">
        <v>55.939799999999998</v>
      </c>
      <c r="V22" s="86">
        <v>51.905700000000003</v>
      </c>
      <c r="W22" s="86">
        <v>47.033900000000003</v>
      </c>
      <c r="X22" s="87">
        <v>41.448599999999999</v>
      </c>
    </row>
    <row r="23" spans="2:24">
      <c r="B23" s="173">
        <v>2.2998699999999999</v>
      </c>
      <c r="C23" s="86">
        <v>40.253399999999999</v>
      </c>
      <c r="D23" s="86">
        <v>38.520400000000002</v>
      </c>
      <c r="E23" s="86">
        <v>38.593299999999999</v>
      </c>
      <c r="F23" s="86">
        <v>41.316499999999998</v>
      </c>
      <c r="G23" s="86">
        <v>45.423400000000001</v>
      </c>
      <c r="H23" s="86">
        <v>50.088999999999999</v>
      </c>
      <c r="I23" s="86">
        <v>54.824300000000001</v>
      </c>
      <c r="J23" s="86">
        <v>59.3</v>
      </c>
      <c r="K23" s="86">
        <v>63.293100000000003</v>
      </c>
      <c r="L23" s="86">
        <v>66.584999999999994</v>
      </c>
      <c r="M23" s="86">
        <v>68.938999999999993</v>
      </c>
      <c r="N23" s="86">
        <v>69.931600000000003</v>
      </c>
      <c r="O23" s="86">
        <v>68.438199999999995</v>
      </c>
      <c r="P23" s="86">
        <v>67.595799999999997</v>
      </c>
      <c r="Q23" s="86">
        <v>66.475800000000007</v>
      </c>
      <c r="R23" s="86">
        <v>64.986900000000006</v>
      </c>
      <c r="S23" s="86">
        <v>63.042700000000004</v>
      </c>
      <c r="T23" s="86">
        <v>60.515700000000002</v>
      </c>
      <c r="U23" s="86">
        <v>57.260199999999998</v>
      </c>
      <c r="V23" s="86">
        <v>53.148699999999998</v>
      </c>
      <c r="W23" s="86">
        <v>48.1312</v>
      </c>
      <c r="X23" s="87">
        <v>42.324100000000001</v>
      </c>
    </row>
    <row r="24" spans="2:24">
      <c r="B24" s="173">
        <v>2.5</v>
      </c>
      <c r="C24" s="86">
        <v>40.441400000000002</v>
      </c>
      <c r="D24" s="86">
        <v>38.652000000000001</v>
      </c>
      <c r="E24" s="86">
        <v>38.852800000000002</v>
      </c>
      <c r="F24" s="86">
        <v>41.740900000000003</v>
      </c>
      <c r="G24" s="86">
        <v>46.000300000000003</v>
      </c>
      <c r="H24" s="86">
        <v>50.808399999999999</v>
      </c>
      <c r="I24" s="86">
        <v>55.666600000000003</v>
      </c>
      <c r="J24" s="86">
        <v>60.2607</v>
      </c>
      <c r="K24" s="86">
        <v>64.353999999999999</v>
      </c>
      <c r="L24" s="86">
        <v>67.741500000000002</v>
      </c>
      <c r="M24" s="86">
        <v>70.177499999999995</v>
      </c>
      <c r="N24" s="86">
        <v>71.247500000000002</v>
      </c>
      <c r="O24" s="86">
        <v>69.849599999999995</v>
      </c>
      <c r="P24" s="86">
        <v>69.034599999999998</v>
      </c>
      <c r="Q24" s="86">
        <v>67.937299999999993</v>
      </c>
      <c r="R24" s="86">
        <v>66.4803</v>
      </c>
      <c r="S24" s="86">
        <v>64.554299999999998</v>
      </c>
      <c r="T24" s="86">
        <v>62.0319</v>
      </c>
      <c r="U24" s="86">
        <v>58.753700000000002</v>
      </c>
      <c r="V24" s="86">
        <v>54.560200000000002</v>
      </c>
      <c r="W24" s="86">
        <v>49.378799999999998</v>
      </c>
      <c r="X24" s="87">
        <v>43.316299999999998</v>
      </c>
    </row>
    <row r="25" spans="2:24">
      <c r="B25" s="173">
        <v>2.7001300000000001</v>
      </c>
      <c r="C25" s="86">
        <v>40.651299999999999</v>
      </c>
      <c r="D25" s="86">
        <v>38.799500000000002</v>
      </c>
      <c r="E25" s="86">
        <v>39.147399999999998</v>
      </c>
      <c r="F25" s="86">
        <v>42.219900000000003</v>
      </c>
      <c r="G25" s="86">
        <v>46.651400000000002</v>
      </c>
      <c r="H25" s="86">
        <v>51.6143</v>
      </c>
      <c r="I25" s="86">
        <v>56.618200000000002</v>
      </c>
      <c r="J25" s="86">
        <v>61.3444</v>
      </c>
      <c r="K25" s="86">
        <v>65.551500000000004</v>
      </c>
      <c r="L25" s="86">
        <v>69.039199999999994</v>
      </c>
      <c r="M25" s="86">
        <v>71.570700000000002</v>
      </c>
      <c r="N25" s="86">
        <v>72.722700000000003</v>
      </c>
      <c r="O25" s="86">
        <v>71.434100000000001</v>
      </c>
      <c r="P25" s="86">
        <v>70.6464</v>
      </c>
      <c r="Q25" s="86">
        <v>69.581000000000003</v>
      </c>
      <c r="R25" s="86">
        <v>68.151300000000006</v>
      </c>
      <c r="S25" s="86">
        <v>66.252700000000004</v>
      </c>
      <c r="T25" s="86">
        <v>63.7393</v>
      </c>
      <c r="U25" s="86">
        <v>60.433799999999998</v>
      </c>
      <c r="V25" s="86">
        <v>56.153799999999997</v>
      </c>
      <c r="W25" s="86">
        <v>50.785699999999999</v>
      </c>
      <c r="X25" s="87">
        <v>44.4377</v>
      </c>
    </row>
    <row r="26" spans="2:24">
      <c r="B26" s="173">
        <v>2.8999299999999999</v>
      </c>
      <c r="C26" s="86">
        <v>40.884399999999999</v>
      </c>
      <c r="D26" s="86">
        <v>38.965699999999998</v>
      </c>
      <c r="E26" s="86">
        <v>39.480200000000004</v>
      </c>
      <c r="F26" s="86">
        <v>42.758899999999997</v>
      </c>
      <c r="G26" s="86">
        <v>47.379899999999999</v>
      </c>
      <c r="H26" s="86">
        <v>52.515900000000002</v>
      </c>
      <c r="I26" s="86">
        <v>57.683700000000002</v>
      </c>
      <c r="J26" s="86">
        <v>62.551000000000002</v>
      </c>
      <c r="K26" s="86">
        <v>66.890100000000004</v>
      </c>
      <c r="L26" s="86">
        <v>70.496200000000002</v>
      </c>
      <c r="M26" s="86">
        <v>73.1233</v>
      </c>
      <c r="N26" s="86">
        <v>74.375500000000002</v>
      </c>
      <c r="O26" s="86">
        <v>73.200699999999998</v>
      </c>
      <c r="P26" s="86">
        <v>72.444900000000004</v>
      </c>
      <c r="Q26" s="86">
        <v>71.4114</v>
      </c>
      <c r="R26" s="86">
        <v>70.018100000000004</v>
      </c>
      <c r="S26" s="86">
        <v>68.146799999999999</v>
      </c>
      <c r="T26" s="86">
        <v>65.647099999999995</v>
      </c>
      <c r="U26" s="86">
        <v>62.318800000000003</v>
      </c>
      <c r="V26" s="86">
        <v>57.947699999999998</v>
      </c>
      <c r="W26" s="86">
        <v>52.379300000000001</v>
      </c>
      <c r="X26" s="87">
        <v>45.699800000000003</v>
      </c>
    </row>
    <row r="27" spans="2:24">
      <c r="B27" s="173">
        <v>3.1000700000000001</v>
      </c>
      <c r="C27" s="86">
        <v>41.143500000000003</v>
      </c>
      <c r="D27" s="86">
        <v>39.151499999999999</v>
      </c>
      <c r="E27" s="86">
        <v>39.8568</v>
      </c>
      <c r="F27" s="86">
        <v>43.365000000000002</v>
      </c>
      <c r="G27" s="86">
        <v>48.1995</v>
      </c>
      <c r="H27" s="86">
        <v>53.531199999999998</v>
      </c>
      <c r="I27" s="86">
        <v>58.872</v>
      </c>
      <c r="J27" s="86">
        <v>63.903199999999998</v>
      </c>
      <c r="K27" s="86">
        <v>68.388099999999994</v>
      </c>
      <c r="L27" s="86">
        <v>72.121700000000004</v>
      </c>
      <c r="M27" s="86">
        <v>74.8626</v>
      </c>
      <c r="N27" s="86">
        <v>76.219499999999996</v>
      </c>
      <c r="O27" s="86">
        <v>75.1768</v>
      </c>
      <c r="P27" s="86">
        <v>74.4529</v>
      </c>
      <c r="Q27" s="86">
        <v>73.455699999999993</v>
      </c>
      <c r="R27" s="86">
        <v>72.0989</v>
      </c>
      <c r="S27" s="86">
        <v>70.263999999999996</v>
      </c>
      <c r="T27" s="86">
        <v>67.782499999999999</v>
      </c>
      <c r="U27" s="86">
        <v>64.436000000000007</v>
      </c>
      <c r="V27" s="86">
        <v>59.964799999999997</v>
      </c>
      <c r="W27" s="86">
        <v>54.173200000000001</v>
      </c>
      <c r="X27" s="87">
        <v>47.125</v>
      </c>
    </row>
    <row r="28" spans="2:24">
      <c r="B28" s="173">
        <v>3.2998699999999999</v>
      </c>
      <c r="C28" s="86">
        <v>41.430300000000003</v>
      </c>
      <c r="D28" s="86">
        <v>39.36</v>
      </c>
      <c r="E28" s="86">
        <v>40.281999999999996</v>
      </c>
      <c r="F28" s="86">
        <v>44.046599999999998</v>
      </c>
      <c r="G28" s="86">
        <v>49.114699999999999</v>
      </c>
      <c r="H28" s="86">
        <v>54.664900000000003</v>
      </c>
      <c r="I28" s="86">
        <v>60.206099999999999</v>
      </c>
      <c r="J28" s="86">
        <v>65.414900000000003</v>
      </c>
      <c r="K28" s="86">
        <v>70.063599999999994</v>
      </c>
      <c r="L28" s="86">
        <v>73.938400000000001</v>
      </c>
      <c r="M28" s="86">
        <v>76.806799999999996</v>
      </c>
      <c r="N28" s="86">
        <v>78.281999999999996</v>
      </c>
      <c r="O28" s="86">
        <v>77.376000000000005</v>
      </c>
      <c r="P28" s="86">
        <v>76.692999999999998</v>
      </c>
      <c r="Q28" s="86">
        <v>75.732299999999995</v>
      </c>
      <c r="R28" s="86">
        <v>74.416399999999996</v>
      </c>
      <c r="S28" s="86">
        <v>72.622500000000002</v>
      </c>
      <c r="T28" s="86">
        <v>70.168400000000005</v>
      </c>
      <c r="U28" s="86">
        <v>66.803600000000003</v>
      </c>
      <c r="V28" s="86">
        <v>62.236800000000002</v>
      </c>
      <c r="W28" s="86">
        <v>56.199300000000001</v>
      </c>
      <c r="X28" s="87">
        <v>48.732199999999999</v>
      </c>
    </row>
    <row r="29" spans="2:24">
      <c r="B29" s="173">
        <v>3.5</v>
      </c>
      <c r="C29" s="86">
        <v>41.747700000000002</v>
      </c>
      <c r="D29" s="86">
        <v>39.593600000000002</v>
      </c>
      <c r="E29" s="86">
        <v>40.763300000000001</v>
      </c>
      <c r="F29" s="86">
        <v>44.812899999999999</v>
      </c>
      <c r="G29" s="86">
        <v>50.143700000000003</v>
      </c>
      <c r="H29" s="86">
        <v>55.935299999999998</v>
      </c>
      <c r="I29" s="86">
        <v>61.695</v>
      </c>
      <c r="J29" s="86">
        <v>67.108699999999999</v>
      </c>
      <c r="K29" s="86">
        <v>71.935000000000002</v>
      </c>
      <c r="L29" s="86">
        <v>75.964500000000001</v>
      </c>
      <c r="M29" s="86">
        <v>78.974100000000007</v>
      </c>
      <c r="N29" s="86">
        <v>80.581400000000002</v>
      </c>
      <c r="O29" s="86">
        <v>79.830100000000002</v>
      </c>
      <c r="P29" s="86">
        <v>79.188100000000006</v>
      </c>
      <c r="Q29" s="86">
        <v>78.272900000000007</v>
      </c>
      <c r="R29" s="86">
        <v>77.002600000000001</v>
      </c>
      <c r="S29" s="86">
        <v>75.254199999999997</v>
      </c>
      <c r="T29" s="86">
        <v>72.831999999999994</v>
      </c>
      <c r="U29" s="86">
        <v>69.458100000000002</v>
      </c>
      <c r="V29" s="86">
        <v>64.786600000000007</v>
      </c>
      <c r="W29" s="86">
        <v>58.489600000000003</v>
      </c>
      <c r="X29" s="87">
        <v>50.544400000000003</v>
      </c>
    </row>
    <row r="30" spans="2:24">
      <c r="B30" s="173">
        <v>3.7001300000000001</v>
      </c>
      <c r="C30" s="86">
        <v>42.099699999999999</v>
      </c>
      <c r="D30" s="86">
        <v>39.857199999999999</v>
      </c>
      <c r="E30" s="86">
        <v>41.308799999999998</v>
      </c>
      <c r="F30" s="86">
        <v>45.677100000000003</v>
      </c>
      <c r="G30" s="86">
        <v>51.300199999999997</v>
      </c>
      <c r="H30" s="86">
        <v>57.360399999999998</v>
      </c>
      <c r="I30" s="86">
        <v>63.366</v>
      </c>
      <c r="J30" s="86">
        <v>69.002799999999993</v>
      </c>
      <c r="K30" s="86">
        <v>74.029399999999995</v>
      </c>
      <c r="L30" s="86">
        <v>78.236500000000007</v>
      </c>
      <c r="M30" s="86">
        <v>81.400899999999993</v>
      </c>
      <c r="N30" s="86">
        <v>83.1494</v>
      </c>
      <c r="O30" s="86">
        <v>82.571100000000001</v>
      </c>
      <c r="P30" s="86">
        <v>81.970100000000002</v>
      </c>
      <c r="Q30" s="86">
        <v>81.105000000000004</v>
      </c>
      <c r="R30" s="86">
        <v>79.889300000000006</v>
      </c>
      <c r="S30" s="86">
        <v>78.191000000000003</v>
      </c>
      <c r="T30" s="86">
        <v>75.809700000000007</v>
      </c>
      <c r="U30" s="86">
        <v>72.4358</v>
      </c>
      <c r="V30" s="86">
        <v>67.664100000000005</v>
      </c>
      <c r="W30" s="86">
        <v>61.075800000000001</v>
      </c>
      <c r="X30" s="87">
        <v>52.593299999999999</v>
      </c>
    </row>
    <row r="31" spans="2:24">
      <c r="B31" s="173">
        <v>3.8999299999999999</v>
      </c>
      <c r="C31" s="86">
        <v>42.489400000000003</v>
      </c>
      <c r="D31" s="86">
        <v>40.154600000000002</v>
      </c>
      <c r="E31" s="86">
        <v>41.927999999999997</v>
      </c>
      <c r="F31" s="86">
        <v>46.651400000000002</v>
      </c>
      <c r="G31" s="86">
        <v>52.602400000000003</v>
      </c>
      <c r="H31" s="86">
        <v>58.958500000000001</v>
      </c>
      <c r="I31" s="86">
        <v>65.241900000000001</v>
      </c>
      <c r="J31" s="86">
        <v>71.124499999999998</v>
      </c>
      <c r="K31" s="86">
        <v>76.374300000000005</v>
      </c>
      <c r="L31" s="86">
        <v>80.781700000000001</v>
      </c>
      <c r="M31" s="86">
        <v>84.119200000000006</v>
      </c>
      <c r="N31" s="86">
        <v>86.026899999999998</v>
      </c>
      <c r="O31" s="86">
        <v>85.630799999999994</v>
      </c>
      <c r="P31" s="86">
        <v>85.079899999999995</v>
      </c>
      <c r="Q31" s="86">
        <v>84.264899999999997</v>
      </c>
      <c r="R31" s="86">
        <v>83.108400000000003</v>
      </c>
      <c r="S31" s="86">
        <v>81.473799999999997</v>
      </c>
      <c r="T31" s="86">
        <v>79.138000000000005</v>
      </c>
      <c r="U31" s="86">
        <v>75.777799999999999</v>
      </c>
      <c r="V31" s="86">
        <v>70.910499999999999</v>
      </c>
      <c r="W31" s="86">
        <v>64.012500000000003</v>
      </c>
      <c r="X31" s="87">
        <v>54.915399999999998</v>
      </c>
    </row>
    <row r="32" spans="2:24">
      <c r="B32" s="173">
        <v>4.1000699999999997</v>
      </c>
      <c r="C32" s="86">
        <v>42.921999999999997</v>
      </c>
      <c r="D32" s="86">
        <v>40.491900000000001</v>
      </c>
      <c r="E32" s="86">
        <v>42.633299999999998</v>
      </c>
      <c r="F32" s="86">
        <v>47.753300000000003</v>
      </c>
      <c r="G32" s="86">
        <v>54.0685</v>
      </c>
      <c r="H32" s="86">
        <v>60.761600000000001</v>
      </c>
      <c r="I32" s="86">
        <v>67.349999999999994</v>
      </c>
      <c r="J32" s="86">
        <v>73.514899999999997</v>
      </c>
      <c r="K32" s="86">
        <v>79.015100000000004</v>
      </c>
      <c r="L32" s="86">
        <v>83.641099999999994</v>
      </c>
      <c r="M32" s="86">
        <v>87.169799999999995</v>
      </c>
      <c r="N32" s="86">
        <v>89.255099999999999</v>
      </c>
      <c r="O32" s="86">
        <v>89.059299999999993</v>
      </c>
      <c r="P32" s="86">
        <v>88.558499999999995</v>
      </c>
      <c r="Q32" s="86">
        <v>87.807199999999995</v>
      </c>
      <c r="R32" s="86">
        <v>86.714500000000001</v>
      </c>
      <c r="S32" s="86">
        <v>85.148200000000003</v>
      </c>
      <c r="T32" s="86">
        <v>82.876199999999997</v>
      </c>
      <c r="U32" s="86">
        <v>79.538700000000006</v>
      </c>
      <c r="V32" s="86">
        <v>74.580399999999997</v>
      </c>
      <c r="W32" s="86">
        <v>67.349999999999994</v>
      </c>
      <c r="X32" s="87">
        <v>57.556199999999997</v>
      </c>
    </row>
    <row r="33" spans="2:24">
      <c r="B33" s="173">
        <v>4.2998700000000003</v>
      </c>
      <c r="C33" s="86">
        <v>43.403700000000001</v>
      </c>
      <c r="D33" s="86">
        <v>40.876199999999997</v>
      </c>
      <c r="E33" s="86">
        <v>43.439599999999999</v>
      </c>
      <c r="F33" s="86">
        <v>49.000799999999998</v>
      </c>
      <c r="G33" s="86">
        <v>55.7258</v>
      </c>
      <c r="H33" s="86">
        <v>62.796799999999998</v>
      </c>
      <c r="I33" s="86">
        <v>69.731300000000005</v>
      </c>
      <c r="J33" s="86">
        <v>76.205799999999996</v>
      </c>
      <c r="K33" s="86">
        <v>81.988299999999995</v>
      </c>
      <c r="L33" s="86">
        <v>86.860200000000006</v>
      </c>
      <c r="M33" s="86">
        <v>90.607399999999998</v>
      </c>
      <c r="N33" s="86">
        <v>92.888499999999993</v>
      </c>
      <c r="O33" s="86">
        <v>92.915800000000004</v>
      </c>
      <c r="P33" s="86">
        <v>92.474199999999996</v>
      </c>
      <c r="Q33" s="86">
        <v>91.7821</v>
      </c>
      <c r="R33" s="86">
        <v>90.7667</v>
      </c>
      <c r="S33" s="86">
        <v>89.277900000000002</v>
      </c>
      <c r="T33" s="86">
        <v>87.078699999999998</v>
      </c>
      <c r="U33" s="86">
        <v>83.777699999999996</v>
      </c>
      <c r="V33" s="86">
        <v>78.741900000000001</v>
      </c>
      <c r="W33" s="86">
        <v>71.160899999999998</v>
      </c>
      <c r="X33" s="87">
        <v>60.5749</v>
      </c>
    </row>
    <row r="34" spans="2:24">
      <c r="B34" s="173">
        <v>4.5</v>
      </c>
      <c r="C34" s="86">
        <v>43.9405</v>
      </c>
      <c r="D34" s="86">
        <v>41.317</v>
      </c>
      <c r="E34" s="86">
        <v>44.364800000000002</v>
      </c>
      <c r="F34" s="86">
        <v>50.430500000000002</v>
      </c>
      <c r="G34" s="86">
        <v>57.610799999999998</v>
      </c>
      <c r="H34" s="86">
        <v>65.100700000000003</v>
      </c>
      <c r="I34" s="86">
        <v>72.422200000000004</v>
      </c>
      <c r="J34" s="86">
        <v>79.256399999999999</v>
      </c>
      <c r="K34" s="86">
        <v>85.353099999999998</v>
      </c>
      <c r="L34" s="86">
        <v>90.507199999999997</v>
      </c>
      <c r="M34" s="86">
        <v>94.491200000000006</v>
      </c>
      <c r="N34" s="86">
        <v>96.995400000000004</v>
      </c>
      <c r="O34" s="86">
        <v>97.264099999999999</v>
      </c>
      <c r="P34" s="86">
        <v>96.881600000000006</v>
      </c>
      <c r="Q34" s="86">
        <v>96.266900000000007</v>
      </c>
      <c r="R34" s="86">
        <v>95.328999999999994</v>
      </c>
      <c r="S34" s="86">
        <v>93.926599999999993</v>
      </c>
      <c r="T34" s="86">
        <v>91.823099999999997</v>
      </c>
      <c r="U34" s="86">
        <v>88.576700000000002</v>
      </c>
      <c r="V34" s="86">
        <v>83.481700000000004</v>
      </c>
      <c r="W34" s="86">
        <v>75.531999999999996</v>
      </c>
      <c r="X34" s="87">
        <v>64.035300000000007</v>
      </c>
    </row>
    <row r="35" spans="2:24">
      <c r="B35" s="173">
        <v>4.7001299999999997</v>
      </c>
      <c r="C35" s="86">
        <v>44.540999999999997</v>
      </c>
      <c r="D35" s="86">
        <v>41.825600000000001</v>
      </c>
      <c r="E35" s="86">
        <v>45.432099999999998</v>
      </c>
      <c r="F35" s="86">
        <v>52.060499999999998</v>
      </c>
      <c r="G35" s="86">
        <v>59.764499999999998</v>
      </c>
      <c r="H35" s="86">
        <v>67.732399999999998</v>
      </c>
      <c r="I35" s="86">
        <v>75.491</v>
      </c>
      <c r="J35" s="86">
        <v>82.721400000000003</v>
      </c>
      <c r="K35" s="86">
        <v>89.177700000000002</v>
      </c>
      <c r="L35" s="86">
        <v>94.646000000000001</v>
      </c>
      <c r="M35" s="86">
        <v>98.907799999999995</v>
      </c>
      <c r="N35" s="86">
        <v>101.65300000000001</v>
      </c>
      <c r="O35" s="86">
        <v>102.19499999999999</v>
      </c>
      <c r="P35" s="86">
        <v>101.881</v>
      </c>
      <c r="Q35" s="86">
        <v>101.339</v>
      </c>
      <c r="R35" s="86">
        <v>100.492</v>
      </c>
      <c r="S35" s="86">
        <v>99.194599999999994</v>
      </c>
      <c r="T35" s="86">
        <v>97.195800000000006</v>
      </c>
      <c r="U35" s="86">
        <v>94.031300000000002</v>
      </c>
      <c r="V35" s="86">
        <v>88.895399999999995</v>
      </c>
      <c r="W35" s="86">
        <v>80.567700000000002</v>
      </c>
      <c r="X35" s="87">
        <v>68.032899999999998</v>
      </c>
    </row>
    <row r="36" spans="2:24">
      <c r="B36" s="173">
        <v>4.8999300000000003</v>
      </c>
      <c r="C36" s="86">
        <v>45.216700000000003</v>
      </c>
      <c r="D36" s="86">
        <v>42.417000000000002</v>
      </c>
      <c r="E36" s="86">
        <v>46.669600000000003</v>
      </c>
      <c r="F36" s="86">
        <v>53.941000000000003</v>
      </c>
      <c r="G36" s="86">
        <v>62.232199999999999</v>
      </c>
      <c r="H36" s="86">
        <v>70.742099999999994</v>
      </c>
      <c r="I36" s="86">
        <v>79.001400000000004</v>
      </c>
      <c r="J36" s="86">
        <v>86.687100000000001</v>
      </c>
      <c r="K36" s="86">
        <v>93.548699999999997</v>
      </c>
      <c r="L36" s="86">
        <v>99.3767</v>
      </c>
      <c r="M36" s="86">
        <v>103.94799999999999</v>
      </c>
      <c r="N36" s="86">
        <v>106.976</v>
      </c>
      <c r="O36" s="86">
        <v>107.81399999999999</v>
      </c>
      <c r="P36" s="86">
        <v>107.572</v>
      </c>
      <c r="Q36" s="86">
        <v>107.117</v>
      </c>
      <c r="R36" s="86">
        <v>106.37</v>
      </c>
      <c r="S36" s="86">
        <v>105.187</v>
      </c>
      <c r="T36" s="86">
        <v>103.31100000000001</v>
      </c>
      <c r="U36" s="86">
        <v>100.26</v>
      </c>
      <c r="V36" s="86">
        <v>95.119500000000002</v>
      </c>
      <c r="W36" s="86">
        <v>86.404799999999994</v>
      </c>
      <c r="X36" s="87">
        <v>72.681700000000006</v>
      </c>
    </row>
    <row r="37" spans="2:24">
      <c r="B37" s="173">
        <v>5.1000699999999997</v>
      </c>
      <c r="C37" s="86">
        <v>45.977600000000002</v>
      </c>
      <c r="D37" s="86">
        <v>43.111400000000003</v>
      </c>
      <c r="E37" s="86">
        <v>48.1175</v>
      </c>
      <c r="F37" s="86">
        <v>56.121899999999997</v>
      </c>
      <c r="G37" s="86">
        <v>65.082499999999996</v>
      </c>
      <c r="H37" s="86">
        <v>74.211500000000001</v>
      </c>
      <c r="I37" s="86">
        <v>83.044600000000003</v>
      </c>
      <c r="J37" s="86">
        <v>91.249399999999994</v>
      </c>
      <c r="K37" s="86">
        <v>98.579899999999995</v>
      </c>
      <c r="L37" s="86">
        <v>104.818</v>
      </c>
      <c r="M37" s="86">
        <v>109.749</v>
      </c>
      <c r="N37" s="86">
        <v>113.086</v>
      </c>
      <c r="O37" s="86">
        <v>114.256</v>
      </c>
      <c r="P37" s="86">
        <v>114.102</v>
      </c>
      <c r="Q37" s="86">
        <v>113.742</v>
      </c>
      <c r="R37" s="86">
        <v>113.1</v>
      </c>
      <c r="S37" s="86">
        <v>112.048</v>
      </c>
      <c r="T37" s="86">
        <v>110.32299999999999</v>
      </c>
      <c r="U37" s="86">
        <v>107.413</v>
      </c>
      <c r="V37" s="86">
        <v>102.309</v>
      </c>
      <c r="W37" s="86">
        <v>93.216300000000004</v>
      </c>
      <c r="X37" s="87">
        <v>78.136300000000006</v>
      </c>
    </row>
    <row r="38" spans="2:24">
      <c r="B38" s="173">
        <v>5.2998700000000003</v>
      </c>
      <c r="C38" s="86">
        <v>46.842700000000001</v>
      </c>
      <c r="D38" s="86">
        <v>43.935000000000002</v>
      </c>
      <c r="E38" s="86">
        <v>49.820399999999999</v>
      </c>
      <c r="F38" s="86">
        <v>58.667099999999998</v>
      </c>
      <c r="G38" s="86">
        <v>68.401700000000005</v>
      </c>
      <c r="H38" s="86">
        <v>78.250200000000007</v>
      </c>
      <c r="I38" s="86">
        <v>87.738900000000001</v>
      </c>
      <c r="J38" s="86">
        <v>96.544700000000006</v>
      </c>
      <c r="K38" s="86">
        <v>104.413</v>
      </c>
      <c r="L38" s="86">
        <v>111.124</v>
      </c>
      <c r="M38" s="86">
        <v>116.465</v>
      </c>
      <c r="N38" s="86">
        <v>120.166</v>
      </c>
      <c r="O38" s="86">
        <v>121.71</v>
      </c>
      <c r="P38" s="86">
        <v>121.646</v>
      </c>
      <c r="Q38" s="86">
        <v>121.39100000000001</v>
      </c>
      <c r="R38" s="86">
        <v>120.872</v>
      </c>
      <c r="S38" s="86">
        <v>119.96599999999999</v>
      </c>
      <c r="T38" s="86">
        <v>118.40900000000001</v>
      </c>
      <c r="U38" s="86">
        <v>115.682</v>
      </c>
      <c r="V38" s="86">
        <v>110.678</v>
      </c>
      <c r="W38" s="86">
        <v>101.239</v>
      </c>
      <c r="X38" s="87">
        <v>84.592699999999994</v>
      </c>
    </row>
    <row r="39" spans="2:24">
      <c r="B39" s="173">
        <v>5.5</v>
      </c>
      <c r="C39" s="86">
        <v>47.8307</v>
      </c>
      <c r="D39" s="86">
        <v>44.923499999999997</v>
      </c>
      <c r="E39" s="86">
        <v>51.846600000000002</v>
      </c>
      <c r="F39" s="86">
        <v>61.667700000000004</v>
      </c>
      <c r="G39" s="86">
        <v>72.303799999999995</v>
      </c>
      <c r="H39" s="86">
        <v>82.980900000000005</v>
      </c>
      <c r="I39" s="86">
        <v>93.239099999999993</v>
      </c>
      <c r="J39" s="86">
        <v>102.746</v>
      </c>
      <c r="K39" s="86">
        <v>111.242</v>
      </c>
      <c r="L39" s="86">
        <v>118.504</v>
      </c>
      <c r="M39" s="86">
        <v>124.32299999999999</v>
      </c>
      <c r="N39" s="86">
        <v>128.43899999999999</v>
      </c>
      <c r="O39" s="86">
        <v>130.40600000000001</v>
      </c>
      <c r="P39" s="86">
        <v>130.44300000000001</v>
      </c>
      <c r="Q39" s="86">
        <v>130.30600000000001</v>
      </c>
      <c r="R39" s="86">
        <v>129.928</v>
      </c>
      <c r="S39" s="86">
        <v>129.18600000000001</v>
      </c>
      <c r="T39" s="86">
        <v>127.82899999999999</v>
      </c>
      <c r="U39" s="86">
        <v>125.33</v>
      </c>
      <c r="V39" s="86">
        <v>120.49</v>
      </c>
      <c r="W39" s="86">
        <v>110.755</v>
      </c>
      <c r="X39" s="87">
        <v>92.319400000000002</v>
      </c>
    </row>
    <row r="40" spans="2:24">
      <c r="B40" s="173">
        <v>5.7001299999999997</v>
      </c>
      <c r="C40" s="86">
        <v>48.973500000000001</v>
      </c>
      <c r="D40" s="86">
        <v>46.1233</v>
      </c>
      <c r="E40" s="86">
        <v>54.282499999999999</v>
      </c>
      <c r="F40" s="86">
        <v>65.251000000000005</v>
      </c>
      <c r="G40" s="86">
        <v>76.934299999999993</v>
      </c>
      <c r="H40" s="86">
        <v>88.594899999999996</v>
      </c>
      <c r="I40" s="86">
        <v>99.754599999999996</v>
      </c>
      <c r="J40" s="86">
        <v>110.086</v>
      </c>
      <c r="K40" s="86">
        <v>119.324</v>
      </c>
      <c r="L40" s="86">
        <v>127.233</v>
      </c>
      <c r="M40" s="86">
        <v>133.61199999999999</v>
      </c>
      <c r="N40" s="86">
        <v>138.215</v>
      </c>
      <c r="O40" s="86">
        <v>140.66900000000001</v>
      </c>
      <c r="P40" s="86">
        <v>140.82400000000001</v>
      </c>
      <c r="Q40" s="86">
        <v>140.815</v>
      </c>
      <c r="R40" s="86">
        <v>140.58699999999999</v>
      </c>
      <c r="S40" s="86">
        <v>140.036</v>
      </c>
      <c r="T40" s="86">
        <v>138.916</v>
      </c>
      <c r="U40" s="86">
        <v>136.69399999999999</v>
      </c>
      <c r="V40" s="86">
        <v>132.10900000000001</v>
      </c>
      <c r="W40" s="86">
        <v>122.179</v>
      </c>
      <c r="X40" s="87">
        <v>101.703</v>
      </c>
    </row>
    <row r="41" spans="2:24">
      <c r="B41" s="173">
        <v>5.8999300000000003</v>
      </c>
      <c r="C41" s="86">
        <v>50.302999999999997</v>
      </c>
      <c r="D41" s="86">
        <v>47.607599999999998</v>
      </c>
      <c r="E41" s="86">
        <v>57.246600000000001</v>
      </c>
      <c r="F41" s="86">
        <v>69.571899999999999</v>
      </c>
      <c r="G41" s="86">
        <v>82.511899999999997</v>
      </c>
      <c r="H41" s="86">
        <v>95.333500000000001</v>
      </c>
      <c r="I41" s="86">
        <v>107.577</v>
      </c>
      <c r="J41" s="86">
        <v>118.892</v>
      </c>
      <c r="K41" s="86">
        <v>129.00899999999999</v>
      </c>
      <c r="L41" s="86">
        <v>137.696</v>
      </c>
      <c r="M41" s="86">
        <v>144.74</v>
      </c>
      <c r="N41" s="86">
        <v>149.92599999999999</v>
      </c>
      <c r="O41" s="86">
        <v>152.94</v>
      </c>
      <c r="P41" s="86">
        <v>153.227</v>
      </c>
      <c r="Q41" s="86">
        <v>153.36799999999999</v>
      </c>
      <c r="R41" s="86">
        <v>153.31800000000001</v>
      </c>
      <c r="S41" s="86">
        <v>152.976</v>
      </c>
      <c r="T41" s="86">
        <v>152.12899999999999</v>
      </c>
      <c r="U41" s="86">
        <v>150.25299999999999</v>
      </c>
      <c r="V41" s="86">
        <v>146.03299999999999</v>
      </c>
      <c r="W41" s="86">
        <v>136.048</v>
      </c>
      <c r="X41" s="87">
        <v>113.273</v>
      </c>
    </row>
    <row r="42" spans="2:24">
      <c r="B42" s="173">
        <v>6.1000699999999997</v>
      </c>
      <c r="C42" s="86">
        <v>51.869300000000003</v>
      </c>
      <c r="D42" s="86">
        <v>49.474400000000003</v>
      </c>
      <c r="E42" s="86">
        <v>60.916400000000003</v>
      </c>
      <c r="F42" s="86">
        <v>74.880899999999997</v>
      </c>
      <c r="G42" s="86">
        <v>89.332499999999996</v>
      </c>
      <c r="H42" s="86">
        <v>103.566</v>
      </c>
      <c r="I42" s="86">
        <v>117.111</v>
      </c>
      <c r="J42" s="86">
        <v>129.619</v>
      </c>
      <c r="K42" s="86">
        <v>140.81</v>
      </c>
      <c r="L42" s="86">
        <v>150.43600000000001</v>
      </c>
      <c r="M42" s="86">
        <v>158.29</v>
      </c>
      <c r="N42" s="86">
        <v>164.16800000000001</v>
      </c>
      <c r="O42" s="86">
        <v>167.851</v>
      </c>
      <c r="P42" s="86">
        <v>168.28800000000001</v>
      </c>
      <c r="Q42" s="86">
        <v>168.60300000000001</v>
      </c>
      <c r="R42" s="86">
        <v>168.75299999999999</v>
      </c>
      <c r="S42" s="86">
        <v>168.65700000000001</v>
      </c>
      <c r="T42" s="86">
        <v>168.125</v>
      </c>
      <c r="U42" s="86">
        <v>166.66800000000001</v>
      </c>
      <c r="V42" s="86">
        <v>162.952</v>
      </c>
      <c r="W42" s="86">
        <v>153.136</v>
      </c>
      <c r="X42" s="87">
        <v>127.807</v>
      </c>
    </row>
    <row r="43" spans="2:24">
      <c r="B43" s="173">
        <v>6.2998700000000003</v>
      </c>
      <c r="C43" s="86">
        <v>53.740699999999997</v>
      </c>
      <c r="D43" s="86">
        <v>51.873899999999999</v>
      </c>
      <c r="E43" s="86">
        <v>65.542400000000001</v>
      </c>
      <c r="F43" s="86">
        <v>81.514799999999994</v>
      </c>
      <c r="G43" s="86">
        <v>97.833200000000005</v>
      </c>
      <c r="H43" s="86">
        <v>113.806</v>
      </c>
      <c r="I43" s="86">
        <v>128.96299999999999</v>
      </c>
      <c r="J43" s="86">
        <v>142.94999999999999</v>
      </c>
      <c r="K43" s="86">
        <v>155.46700000000001</v>
      </c>
      <c r="L43" s="86">
        <v>166.25800000000001</v>
      </c>
      <c r="M43" s="86">
        <v>175.10900000000001</v>
      </c>
      <c r="N43" s="86">
        <v>181.84299999999999</v>
      </c>
      <c r="O43" s="86">
        <v>186.328</v>
      </c>
      <c r="P43" s="86">
        <v>186.947</v>
      </c>
      <c r="Q43" s="86">
        <v>187.46199999999999</v>
      </c>
      <c r="R43" s="86">
        <v>187.84399999999999</v>
      </c>
      <c r="S43" s="86">
        <v>188.035</v>
      </c>
      <c r="T43" s="86">
        <v>187.876</v>
      </c>
      <c r="U43" s="86">
        <v>186.92</v>
      </c>
      <c r="V43" s="86">
        <v>183.87799999999999</v>
      </c>
      <c r="W43" s="86">
        <v>174.554</v>
      </c>
      <c r="X43" s="87">
        <v>146.49299999999999</v>
      </c>
    </row>
    <row r="44" spans="2:24">
      <c r="B44" s="173">
        <v>6.5</v>
      </c>
      <c r="C44" s="86">
        <v>56.030900000000003</v>
      </c>
      <c r="D44" s="86">
        <v>55.033700000000003</v>
      </c>
      <c r="E44" s="86">
        <v>71.516099999999994</v>
      </c>
      <c r="F44" s="86">
        <v>90.015500000000003</v>
      </c>
      <c r="G44" s="86">
        <v>108.688</v>
      </c>
      <c r="H44" s="86">
        <v>126.864</v>
      </c>
      <c r="I44" s="86">
        <v>144.066</v>
      </c>
      <c r="J44" s="86">
        <v>159.92400000000001</v>
      </c>
      <c r="K44" s="86">
        <v>174.11600000000001</v>
      </c>
      <c r="L44" s="86">
        <v>186.38300000000001</v>
      </c>
      <c r="M44" s="86">
        <v>196.5</v>
      </c>
      <c r="N44" s="86">
        <v>204.31299999999999</v>
      </c>
      <c r="O44" s="86">
        <v>209.79499999999999</v>
      </c>
      <c r="P44" s="86">
        <v>210.63300000000001</v>
      </c>
      <c r="Q44" s="86">
        <v>211.38800000000001</v>
      </c>
      <c r="R44" s="86">
        <v>212.053</v>
      </c>
      <c r="S44" s="86">
        <v>212.58099999999999</v>
      </c>
      <c r="T44" s="86">
        <v>212.85900000000001</v>
      </c>
      <c r="U44" s="86">
        <v>212.51300000000001</v>
      </c>
      <c r="V44" s="86">
        <v>210.35499999999999</v>
      </c>
      <c r="W44" s="86">
        <v>201.96799999999999</v>
      </c>
      <c r="X44" s="87">
        <v>171.18</v>
      </c>
    </row>
    <row r="45" spans="2:24">
      <c r="B45" s="173">
        <v>6.7001299999999997</v>
      </c>
      <c r="C45" s="86">
        <v>58.894799999999996</v>
      </c>
      <c r="D45" s="86">
        <v>59.336500000000001</v>
      </c>
      <c r="E45" s="86">
        <v>79.465900000000005</v>
      </c>
      <c r="F45" s="86">
        <v>101.253</v>
      </c>
      <c r="G45" s="86">
        <v>122.989</v>
      </c>
      <c r="H45" s="86">
        <v>144.03399999999999</v>
      </c>
      <c r="I45" s="86">
        <v>163.91300000000001</v>
      </c>
      <c r="J45" s="86">
        <v>182.21700000000001</v>
      </c>
      <c r="K45" s="86">
        <v>198.608</v>
      </c>
      <c r="L45" s="86">
        <v>212.804</v>
      </c>
      <c r="M45" s="86">
        <v>224.57400000000001</v>
      </c>
      <c r="N45" s="86">
        <v>233.785</v>
      </c>
      <c r="O45" s="86">
        <v>240.55099999999999</v>
      </c>
      <c r="P45" s="86">
        <v>241.66200000000001</v>
      </c>
      <c r="Q45" s="86">
        <v>242.71899999999999</v>
      </c>
      <c r="R45" s="86">
        <v>243.72</v>
      </c>
      <c r="S45" s="86">
        <v>244.66300000000001</v>
      </c>
      <c r="T45" s="86">
        <v>245.47300000000001</v>
      </c>
      <c r="U45" s="86">
        <v>245.88300000000001</v>
      </c>
      <c r="V45" s="86">
        <v>244.85900000000001</v>
      </c>
      <c r="W45" s="86">
        <v>238.042</v>
      </c>
      <c r="X45" s="87">
        <v>204.946</v>
      </c>
    </row>
    <row r="46" spans="2:24">
      <c r="B46" s="173">
        <v>6.89994</v>
      </c>
      <c r="C46" s="86">
        <v>62.610199999999999</v>
      </c>
      <c r="D46" s="86">
        <v>65.4422</v>
      </c>
      <c r="E46" s="86">
        <v>90.489000000000004</v>
      </c>
      <c r="F46" s="86">
        <v>116.711</v>
      </c>
      <c r="G46" s="86">
        <v>142.60900000000001</v>
      </c>
      <c r="H46" s="86">
        <v>167.56899999999999</v>
      </c>
      <c r="I46" s="86">
        <v>191.09100000000001</v>
      </c>
      <c r="J46" s="86">
        <v>212.732</v>
      </c>
      <c r="K46" s="86">
        <v>232.12299999999999</v>
      </c>
      <c r="L46" s="86">
        <v>248.947</v>
      </c>
      <c r="M46" s="86">
        <v>262.97500000000002</v>
      </c>
      <c r="N46" s="86">
        <v>274.08499999999998</v>
      </c>
      <c r="O46" s="86">
        <v>282.55799999999999</v>
      </c>
      <c r="P46" s="86">
        <v>284.03399999999999</v>
      </c>
      <c r="Q46" s="86">
        <v>285.47699999999998</v>
      </c>
      <c r="R46" s="86">
        <v>286.92</v>
      </c>
      <c r="S46" s="86">
        <v>288.38200000000001</v>
      </c>
      <c r="T46" s="86">
        <v>289.86599999999999</v>
      </c>
      <c r="U46" s="86">
        <v>291.209</v>
      </c>
      <c r="V46" s="86">
        <v>291.66500000000002</v>
      </c>
      <c r="W46" s="86">
        <v>287.26600000000002</v>
      </c>
      <c r="X46" s="87">
        <v>253.16800000000001</v>
      </c>
    </row>
    <row r="47" spans="2:24">
      <c r="B47" s="173">
        <v>7.1000699999999997</v>
      </c>
      <c r="C47" s="86">
        <v>67.686899999999994</v>
      </c>
      <c r="D47" s="86">
        <v>74.616799999999998</v>
      </c>
      <c r="E47" s="86">
        <v>106.65300000000001</v>
      </c>
      <c r="F47" s="86">
        <v>139.226</v>
      </c>
      <c r="G47" s="86">
        <v>171.107</v>
      </c>
      <c r="H47" s="86">
        <v>201.708</v>
      </c>
      <c r="I47" s="86">
        <v>230.48400000000001</v>
      </c>
      <c r="J47" s="86">
        <v>256.947</v>
      </c>
      <c r="K47" s="86">
        <v>280.66899999999998</v>
      </c>
      <c r="L47" s="86">
        <v>301.29500000000002</v>
      </c>
      <c r="M47" s="86">
        <v>318.57400000000001</v>
      </c>
      <c r="N47" s="86">
        <v>332.42</v>
      </c>
      <c r="O47" s="86">
        <v>343.32</v>
      </c>
      <c r="P47" s="86">
        <v>345.30099999999999</v>
      </c>
      <c r="Q47" s="86">
        <v>347.28100000000001</v>
      </c>
      <c r="R47" s="86">
        <v>349.32100000000003</v>
      </c>
      <c r="S47" s="86">
        <v>351.488</v>
      </c>
      <c r="T47" s="86">
        <v>353.85599999999999</v>
      </c>
      <c r="U47" s="86">
        <v>356.43799999999999</v>
      </c>
      <c r="V47" s="86">
        <v>358.83699999999999</v>
      </c>
      <c r="W47" s="86">
        <v>358.03100000000001</v>
      </c>
      <c r="X47" s="87">
        <v>326.05</v>
      </c>
    </row>
    <row r="48" spans="2:24">
      <c r="B48" s="173">
        <v>7.2998700000000003</v>
      </c>
      <c r="C48" s="86">
        <v>75.245099999999994</v>
      </c>
      <c r="D48" s="86">
        <v>89.569299999999998</v>
      </c>
      <c r="E48" s="86">
        <v>132.37799999999999</v>
      </c>
      <c r="F48" s="86">
        <v>174.845</v>
      </c>
      <c r="G48" s="86">
        <v>216.09200000000001</v>
      </c>
      <c r="H48" s="86">
        <v>255.536</v>
      </c>
      <c r="I48" s="86">
        <v>292.56599999999997</v>
      </c>
      <c r="J48" s="86">
        <v>326.601</v>
      </c>
      <c r="K48" s="86">
        <v>357.13</v>
      </c>
      <c r="L48" s="86">
        <v>383.72899999999998</v>
      </c>
      <c r="M48" s="86">
        <v>406.108</v>
      </c>
      <c r="N48" s="86">
        <v>424.24799999999999</v>
      </c>
      <c r="O48" s="86">
        <v>438.90899999999999</v>
      </c>
      <c r="P48" s="86">
        <v>441.654</v>
      </c>
      <c r="Q48" s="86">
        <v>444.44499999999999</v>
      </c>
      <c r="R48" s="86">
        <v>447.38200000000001</v>
      </c>
      <c r="S48" s="86">
        <v>450.58699999999999</v>
      </c>
      <c r="T48" s="86">
        <v>454.23399999999998</v>
      </c>
      <c r="U48" s="86">
        <v>458.54599999999999</v>
      </c>
      <c r="V48" s="86">
        <v>463.69099999999997</v>
      </c>
      <c r="W48" s="86">
        <v>468.15300000000002</v>
      </c>
      <c r="X48" s="87">
        <v>445.16</v>
      </c>
    </row>
    <row r="49" spans="1:42">
      <c r="B49" s="173">
        <v>7.5</v>
      </c>
      <c r="C49" s="86">
        <v>88.385499999999993</v>
      </c>
      <c r="D49" s="86">
        <v>117.38</v>
      </c>
      <c r="E49" s="86">
        <v>179.17500000000001</v>
      </c>
      <c r="F49" s="86">
        <v>239.30799999999999</v>
      </c>
      <c r="G49" s="86">
        <v>297.35599999999999</v>
      </c>
      <c r="H49" s="86">
        <v>352.69</v>
      </c>
      <c r="I49" s="86">
        <v>404.56</v>
      </c>
      <c r="J49" s="86">
        <v>452.22199999999998</v>
      </c>
      <c r="K49" s="86">
        <v>495.017</v>
      </c>
      <c r="L49" s="86">
        <v>532.35299999999995</v>
      </c>
      <c r="M49" s="86">
        <v>563.90599999999995</v>
      </c>
      <c r="N49" s="86">
        <v>589.72199999999998</v>
      </c>
      <c r="O49" s="86">
        <v>611.07600000000002</v>
      </c>
      <c r="P49" s="86">
        <v>615.17399999999998</v>
      </c>
      <c r="Q49" s="86">
        <v>619.40800000000002</v>
      </c>
      <c r="R49" s="86">
        <v>623.87099999999998</v>
      </c>
      <c r="S49" s="86">
        <v>628.83299999999997</v>
      </c>
      <c r="T49" s="86">
        <v>634.66099999999994</v>
      </c>
      <c r="U49" s="86">
        <v>641.80999999999995</v>
      </c>
      <c r="V49" s="86">
        <v>651.23500000000001</v>
      </c>
      <c r="W49" s="86">
        <v>664.029</v>
      </c>
      <c r="X49" s="87">
        <v>664.71199999999999</v>
      </c>
    </row>
    <row r="50" spans="1:42">
      <c r="B50" s="173">
        <v>7.7001299999999997</v>
      </c>
      <c r="C50" s="86">
        <v>120.32599999999999</v>
      </c>
      <c r="D50" s="86">
        <v>184.02</v>
      </c>
      <c r="E50" s="86">
        <v>289.24700000000001</v>
      </c>
      <c r="F50" s="86">
        <v>390.33600000000001</v>
      </c>
      <c r="G50" s="86">
        <v>487.459</v>
      </c>
      <c r="H50" s="86">
        <v>579.84199999999998</v>
      </c>
      <c r="I50" s="86">
        <v>666.30600000000004</v>
      </c>
      <c r="J50" s="86">
        <v>745.71199999999999</v>
      </c>
      <c r="K50" s="86">
        <v>817.10599999999999</v>
      </c>
      <c r="L50" s="86">
        <v>879.48400000000004</v>
      </c>
      <c r="M50" s="86">
        <v>932.48199999999997</v>
      </c>
      <c r="N50" s="86">
        <v>976.23800000000006</v>
      </c>
      <c r="O50" s="86">
        <v>1013.07</v>
      </c>
      <c r="P50" s="86">
        <v>1020.27</v>
      </c>
      <c r="Q50" s="86">
        <v>1027.73</v>
      </c>
      <c r="R50" s="86">
        <v>1035.7</v>
      </c>
      <c r="S50" s="86">
        <v>1044.6300000000001</v>
      </c>
      <c r="T50" s="86">
        <v>1055.1400000000001</v>
      </c>
      <c r="U50" s="86">
        <v>1068.44</v>
      </c>
      <c r="V50" s="86">
        <v>1086.83</v>
      </c>
      <c r="W50" s="86">
        <v>1115.75</v>
      </c>
      <c r="X50" s="87">
        <v>1175.3900000000001</v>
      </c>
    </row>
    <row r="51" spans="1:42">
      <c r="B51" s="173">
        <v>7.89994</v>
      </c>
      <c r="C51" s="86">
        <v>322.56200000000001</v>
      </c>
      <c r="D51" s="86">
        <v>523.29200000000003</v>
      </c>
      <c r="E51" s="86">
        <v>842.42100000000005</v>
      </c>
      <c r="F51" s="86">
        <v>1147.3399999999999</v>
      </c>
      <c r="G51" s="86">
        <v>1439.52</v>
      </c>
      <c r="H51" s="86">
        <v>1716.81</v>
      </c>
      <c r="I51" s="86">
        <v>1976.2</v>
      </c>
      <c r="J51" s="86">
        <v>2214.46</v>
      </c>
      <c r="K51" s="86">
        <v>2428.69</v>
      </c>
      <c r="L51" s="86">
        <v>2616.41</v>
      </c>
      <c r="M51" s="86">
        <v>2776.41</v>
      </c>
      <c r="N51" s="86">
        <v>2909.64</v>
      </c>
      <c r="O51" s="86">
        <v>3023.65</v>
      </c>
      <c r="P51" s="86">
        <v>3046.18</v>
      </c>
      <c r="Q51" s="86">
        <v>3069.63</v>
      </c>
      <c r="R51" s="86">
        <v>3094.86</v>
      </c>
      <c r="S51" s="86">
        <v>3123.09</v>
      </c>
      <c r="T51" s="86">
        <v>3156.51</v>
      </c>
      <c r="U51" s="86">
        <v>3198.99</v>
      </c>
      <c r="V51" s="86">
        <v>3258.59</v>
      </c>
      <c r="W51" s="86">
        <v>3357.39</v>
      </c>
      <c r="X51" s="87">
        <v>3658.76</v>
      </c>
    </row>
    <row r="52" spans="1:42" ht="16.5" thickBot="1">
      <c r="B52" s="174" t="s">
        <v>36</v>
      </c>
      <c r="C52" s="88">
        <f>0.2*SUM(C12:C51)</f>
        <v>444.77148000000011</v>
      </c>
      <c r="D52" s="88">
        <f t="shared" ref="D52:X52" si="0">0.2*SUM(D12:D51)</f>
        <v>494.87214000000006</v>
      </c>
      <c r="E52" s="88">
        <f t="shared" si="0"/>
        <v>635.32262000000014</v>
      </c>
      <c r="F52" s="88">
        <f t="shared" si="0"/>
        <v>790.15784000000008</v>
      </c>
      <c r="G52" s="88">
        <f t="shared" si="0"/>
        <v>948.39336000000003</v>
      </c>
      <c r="H52" s="88">
        <f t="shared" si="0"/>
        <v>1103.5663000000002</v>
      </c>
      <c r="I52" s="88">
        <f t="shared" si="0"/>
        <v>1251.0583200000001</v>
      </c>
      <c r="J52" s="88">
        <f t="shared" si="0"/>
        <v>1387.3135199999999</v>
      </c>
      <c r="K52" s="88">
        <f t="shared" si="0"/>
        <v>1509.47424</v>
      </c>
      <c r="L52" s="88">
        <f t="shared" si="0"/>
        <v>1615.0313000000001</v>
      </c>
      <c r="M52" s="88">
        <f t="shared" si="0"/>
        <v>1701.8773000000001</v>
      </c>
      <c r="N52" s="88">
        <f t="shared" si="0"/>
        <v>1767.7756600000002</v>
      </c>
      <c r="O52" s="88">
        <f t="shared" si="0"/>
        <v>1809.5598200000002</v>
      </c>
      <c r="P52" s="88">
        <f t="shared" si="0"/>
        <v>1814.5200199999999</v>
      </c>
      <c r="Q52" s="88">
        <f t="shared" si="0"/>
        <v>1818.1320599999999</v>
      </c>
      <c r="R52" s="88">
        <f t="shared" si="0"/>
        <v>1820.2177800000002</v>
      </c>
      <c r="S52" s="88">
        <f t="shared" si="0"/>
        <v>1820.5258000000003</v>
      </c>
      <c r="T52" s="88">
        <f t="shared" si="0"/>
        <v>1818.6513600000003</v>
      </c>
      <c r="U52" s="88">
        <f t="shared" si="0"/>
        <v>1813.8579600000003</v>
      </c>
      <c r="V52" s="88">
        <f t="shared" si="0"/>
        <v>1804.7315799999997</v>
      </c>
      <c r="W52" s="88">
        <f t="shared" si="0"/>
        <v>1787.9288399999998</v>
      </c>
      <c r="X52" s="89">
        <f t="shared" si="0"/>
        <v>1764.8257400000002</v>
      </c>
    </row>
    <row r="55" spans="1:42" ht="16.5" thickBot="1">
      <c r="B55" s="159"/>
    </row>
    <row r="56" spans="1:42">
      <c r="A56" s="164" t="s">
        <v>88</v>
      </c>
      <c r="B56" s="165">
        <v>3.5</v>
      </c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</row>
    <row r="57" spans="1:42">
      <c r="A57" s="166" t="s">
        <v>87</v>
      </c>
      <c r="B57" s="167">
        <v>1500</v>
      </c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</row>
    <row r="58" spans="1:42" ht="16.5" thickBot="1">
      <c r="A58" s="168" t="s">
        <v>82</v>
      </c>
      <c r="B58" s="169">
        <v>0</v>
      </c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</row>
    <row r="59" spans="1:42">
      <c r="B59" s="19" t="s">
        <v>84</v>
      </c>
      <c r="C59" s="171"/>
      <c r="D59" s="171"/>
      <c r="E59" s="171"/>
      <c r="F59" s="171"/>
      <c r="G59" s="171"/>
      <c r="H59" s="171"/>
      <c r="I59" s="171"/>
      <c r="J59" s="171"/>
      <c r="K59" s="171" t="s">
        <v>37</v>
      </c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2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</row>
    <row r="60" spans="1:42">
      <c r="B60" s="173" t="s">
        <v>33</v>
      </c>
      <c r="C60" s="86">
        <v>0</v>
      </c>
      <c r="D60" s="86">
        <v>5</v>
      </c>
      <c r="E60" s="86">
        <v>10</v>
      </c>
      <c r="F60" s="86">
        <v>15</v>
      </c>
      <c r="G60" s="86">
        <v>20</v>
      </c>
      <c r="H60" s="86">
        <v>25</v>
      </c>
      <c r="I60" s="86">
        <v>30</v>
      </c>
      <c r="J60" s="86">
        <v>35</v>
      </c>
      <c r="K60" s="86">
        <v>40</v>
      </c>
      <c r="L60" s="86">
        <v>45</v>
      </c>
      <c r="M60" s="86">
        <v>50</v>
      </c>
      <c r="N60" s="86">
        <v>55</v>
      </c>
      <c r="O60" s="86">
        <v>60</v>
      </c>
      <c r="P60" s="86">
        <v>61</v>
      </c>
      <c r="Q60" s="86">
        <v>62</v>
      </c>
      <c r="R60" s="86">
        <v>63</v>
      </c>
      <c r="S60" s="86">
        <v>64</v>
      </c>
      <c r="T60" s="86">
        <v>65</v>
      </c>
      <c r="U60" s="86">
        <v>66</v>
      </c>
      <c r="V60" s="86">
        <v>67</v>
      </c>
      <c r="W60" s="86">
        <v>68</v>
      </c>
      <c r="X60" s="87">
        <v>69</v>
      </c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</row>
    <row r="61" spans="1:42">
      <c r="B61" s="173" t="s">
        <v>85</v>
      </c>
      <c r="C61" s="86" t="s">
        <v>35</v>
      </c>
      <c r="D61" s="86" t="s">
        <v>35</v>
      </c>
      <c r="E61" s="86" t="s">
        <v>35</v>
      </c>
      <c r="F61" s="86" t="s">
        <v>35</v>
      </c>
      <c r="G61" s="86" t="s">
        <v>35</v>
      </c>
      <c r="H61" s="86" t="s">
        <v>35</v>
      </c>
      <c r="I61" s="86" t="s">
        <v>35</v>
      </c>
      <c r="J61" s="86" t="s">
        <v>35</v>
      </c>
      <c r="K61" s="86" t="s">
        <v>35</v>
      </c>
      <c r="L61" s="86" t="s">
        <v>35</v>
      </c>
      <c r="M61" s="86" t="s">
        <v>35</v>
      </c>
      <c r="N61" s="86" t="s">
        <v>35</v>
      </c>
      <c r="O61" s="86" t="s">
        <v>35</v>
      </c>
      <c r="P61" s="86" t="s">
        <v>35</v>
      </c>
      <c r="Q61" s="86" t="s">
        <v>35</v>
      </c>
      <c r="R61" s="86" t="s">
        <v>35</v>
      </c>
      <c r="S61" s="86" t="s">
        <v>35</v>
      </c>
      <c r="T61" s="86" t="s">
        <v>35</v>
      </c>
      <c r="U61" s="86" t="s">
        <v>35</v>
      </c>
      <c r="V61" s="86" t="s">
        <v>35</v>
      </c>
      <c r="W61" s="86" t="s">
        <v>35</v>
      </c>
      <c r="X61" s="87" t="s">
        <v>35</v>
      </c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</row>
    <row r="62" spans="1:42">
      <c r="B62" s="173">
        <v>0.1</v>
      </c>
      <c r="C62" s="86">
        <v>35.923999999999999</v>
      </c>
      <c r="D62" s="86">
        <v>35.0182</v>
      </c>
      <c r="E62" s="86">
        <v>33.234699999999997</v>
      </c>
      <c r="F62" s="86">
        <v>31.501100000000001</v>
      </c>
      <c r="G62" s="86">
        <v>30.081199999999999</v>
      </c>
      <c r="H62" s="86">
        <v>28.973299999999998</v>
      </c>
      <c r="I62" s="86">
        <v>28.084499999999998</v>
      </c>
      <c r="J62" s="86">
        <v>27.308700000000002</v>
      </c>
      <c r="K62" s="86">
        <v>26.552099999999999</v>
      </c>
      <c r="L62" s="86">
        <v>25.732800000000001</v>
      </c>
      <c r="M62" s="86">
        <v>24.7622</v>
      </c>
      <c r="N62" s="86">
        <v>23.498699999999999</v>
      </c>
      <c r="O62" s="86">
        <v>21.5839</v>
      </c>
      <c r="P62" s="86">
        <v>21.051500000000001</v>
      </c>
      <c r="Q62" s="86">
        <v>20.441299999999998</v>
      </c>
      <c r="R62" s="86">
        <v>19.737300000000001</v>
      </c>
      <c r="S62" s="86">
        <v>18.923500000000001</v>
      </c>
      <c r="T62" s="86">
        <v>17.9849</v>
      </c>
      <c r="U62" s="86">
        <v>16.914000000000001</v>
      </c>
      <c r="V62" s="86">
        <v>15.7197</v>
      </c>
      <c r="W62" s="86">
        <v>14.4352</v>
      </c>
      <c r="X62" s="87">
        <v>13.1228</v>
      </c>
    </row>
    <row r="63" spans="1:42">
      <c r="B63" s="173">
        <v>0.3</v>
      </c>
      <c r="C63" s="86">
        <v>35.929900000000004</v>
      </c>
      <c r="D63" s="86">
        <v>35.021500000000003</v>
      </c>
      <c r="E63" s="86">
        <v>33.235599999999998</v>
      </c>
      <c r="F63" s="86">
        <v>31.503799999999998</v>
      </c>
      <c r="G63" s="86">
        <v>30.0867</v>
      </c>
      <c r="H63" s="86">
        <v>28.982900000000001</v>
      </c>
      <c r="I63" s="86">
        <v>28.097799999999999</v>
      </c>
      <c r="J63" s="86">
        <v>27.325199999999999</v>
      </c>
      <c r="K63" s="86">
        <v>26.571300000000001</v>
      </c>
      <c r="L63" s="86">
        <v>25.754300000000001</v>
      </c>
      <c r="M63" s="86">
        <v>24.786000000000001</v>
      </c>
      <c r="N63" s="86">
        <v>23.523900000000001</v>
      </c>
      <c r="O63" s="86">
        <v>21.611799999999999</v>
      </c>
      <c r="P63" s="86">
        <v>21.0794</v>
      </c>
      <c r="Q63" s="86">
        <v>20.4696</v>
      </c>
      <c r="R63" s="86">
        <v>19.766100000000002</v>
      </c>
      <c r="S63" s="86">
        <v>18.952300000000001</v>
      </c>
      <c r="T63" s="86">
        <v>18.012799999999999</v>
      </c>
      <c r="U63" s="86">
        <v>16.9405</v>
      </c>
      <c r="V63" s="86">
        <v>15.743399999999999</v>
      </c>
      <c r="W63" s="86">
        <v>14.4549</v>
      </c>
      <c r="X63" s="87">
        <v>13.137499999999999</v>
      </c>
    </row>
    <row r="64" spans="1:42">
      <c r="B64" s="173">
        <v>0.5</v>
      </c>
      <c r="C64" s="86">
        <v>35.942300000000003</v>
      </c>
      <c r="D64" s="86">
        <v>35.027900000000002</v>
      </c>
      <c r="E64" s="86">
        <v>33.237900000000003</v>
      </c>
      <c r="F64" s="86">
        <v>31.508400000000002</v>
      </c>
      <c r="G64" s="86">
        <v>30.098600000000001</v>
      </c>
      <c r="H64" s="86">
        <v>29.002099999999999</v>
      </c>
      <c r="I64" s="86">
        <v>28.124300000000002</v>
      </c>
      <c r="J64" s="86">
        <v>27.3581</v>
      </c>
      <c r="K64" s="86">
        <v>26.6097</v>
      </c>
      <c r="L64" s="86">
        <v>25.7973</v>
      </c>
      <c r="M64" s="86">
        <v>24.833100000000002</v>
      </c>
      <c r="N64" s="86">
        <v>23.575600000000001</v>
      </c>
      <c r="O64" s="86">
        <v>21.667200000000001</v>
      </c>
      <c r="P64" s="86">
        <v>21.1356</v>
      </c>
      <c r="Q64" s="86">
        <v>20.526800000000001</v>
      </c>
      <c r="R64" s="86">
        <v>19.823699999999999</v>
      </c>
      <c r="S64" s="86">
        <v>19.009499999999999</v>
      </c>
      <c r="T64" s="86">
        <v>18.068999999999999</v>
      </c>
      <c r="U64" s="86">
        <v>16.9941</v>
      </c>
      <c r="V64" s="86">
        <v>15.791499999999999</v>
      </c>
      <c r="W64" s="86">
        <v>14.494199999999999</v>
      </c>
      <c r="X64" s="87">
        <v>13.166700000000001</v>
      </c>
    </row>
    <row r="65" spans="2:24">
      <c r="B65" s="173">
        <v>0.7</v>
      </c>
      <c r="C65" s="86">
        <v>35.960099999999997</v>
      </c>
      <c r="D65" s="86">
        <v>35.036999999999999</v>
      </c>
      <c r="E65" s="86">
        <v>33.241100000000003</v>
      </c>
      <c r="F65" s="86">
        <v>31.515699999999999</v>
      </c>
      <c r="G65" s="86">
        <v>30.1159</v>
      </c>
      <c r="H65" s="86">
        <v>29.031400000000001</v>
      </c>
      <c r="I65" s="86">
        <v>28.1645</v>
      </c>
      <c r="J65" s="86">
        <v>27.408000000000001</v>
      </c>
      <c r="K65" s="86">
        <v>26.6678</v>
      </c>
      <c r="L65" s="86">
        <v>25.8627</v>
      </c>
      <c r="M65" s="86">
        <v>24.904900000000001</v>
      </c>
      <c r="N65" s="86">
        <v>23.652899999999999</v>
      </c>
      <c r="O65" s="86">
        <v>21.750900000000001</v>
      </c>
      <c r="P65" s="86">
        <v>21.220700000000001</v>
      </c>
      <c r="Q65" s="86">
        <v>20.6128</v>
      </c>
      <c r="R65" s="86">
        <v>19.910599999999999</v>
      </c>
      <c r="S65" s="86">
        <v>19.096399999999999</v>
      </c>
      <c r="T65" s="86">
        <v>18.1541</v>
      </c>
      <c r="U65" s="86">
        <v>17.0746</v>
      </c>
      <c r="V65" s="86">
        <v>15.8642</v>
      </c>
      <c r="W65" s="86">
        <v>14.554600000000001</v>
      </c>
      <c r="X65" s="87">
        <v>13.2111</v>
      </c>
    </row>
    <row r="66" spans="2:24">
      <c r="B66" s="173">
        <v>0.9</v>
      </c>
      <c r="C66" s="86">
        <v>35.984299999999998</v>
      </c>
      <c r="D66" s="86">
        <v>35.049799999999998</v>
      </c>
      <c r="E66" s="86">
        <v>33.245699999999999</v>
      </c>
      <c r="F66" s="86">
        <v>31.5258</v>
      </c>
      <c r="G66" s="86">
        <v>30.139700000000001</v>
      </c>
      <c r="H66" s="86">
        <v>29.071200000000001</v>
      </c>
      <c r="I66" s="86">
        <v>28.218499999999999</v>
      </c>
      <c r="J66" s="86">
        <v>27.474699999999999</v>
      </c>
      <c r="K66" s="86">
        <v>26.745999999999999</v>
      </c>
      <c r="L66" s="86">
        <v>25.950600000000001</v>
      </c>
      <c r="M66" s="86">
        <v>25.0014</v>
      </c>
      <c r="N66" s="86">
        <v>23.757200000000001</v>
      </c>
      <c r="O66" s="86">
        <v>21.863900000000001</v>
      </c>
      <c r="P66" s="86">
        <v>21.3355</v>
      </c>
      <c r="Q66" s="86">
        <v>20.728999999999999</v>
      </c>
      <c r="R66" s="86">
        <v>20.028199999999998</v>
      </c>
      <c r="S66" s="86">
        <v>19.213999999999999</v>
      </c>
      <c r="T66" s="86">
        <v>18.269400000000001</v>
      </c>
      <c r="U66" s="86">
        <v>17.183900000000001</v>
      </c>
      <c r="V66" s="86">
        <v>15.9621</v>
      </c>
      <c r="W66" s="86">
        <v>14.635999999999999</v>
      </c>
      <c r="X66" s="87">
        <v>13.271000000000001</v>
      </c>
    </row>
    <row r="67" spans="2:24">
      <c r="B67" s="173">
        <v>1.1000000000000001</v>
      </c>
      <c r="C67" s="86">
        <v>36.015000000000001</v>
      </c>
      <c r="D67" s="86">
        <v>35.065399999999997</v>
      </c>
      <c r="E67" s="86">
        <v>33.251199999999997</v>
      </c>
      <c r="F67" s="86">
        <v>31.538599999999999</v>
      </c>
      <c r="G67" s="86">
        <v>30.170400000000001</v>
      </c>
      <c r="H67" s="86">
        <v>29.121500000000001</v>
      </c>
      <c r="I67" s="86">
        <v>28.287600000000001</v>
      </c>
      <c r="J67" s="86">
        <v>27.559799999999999</v>
      </c>
      <c r="K67" s="86">
        <v>26.845300000000002</v>
      </c>
      <c r="L67" s="86">
        <v>26.062200000000001</v>
      </c>
      <c r="M67" s="86">
        <v>25.1235</v>
      </c>
      <c r="N67" s="86">
        <v>23.889399999999998</v>
      </c>
      <c r="O67" s="86">
        <v>22.006599999999999</v>
      </c>
      <c r="P67" s="86">
        <v>21.480599999999999</v>
      </c>
      <c r="Q67" s="86">
        <v>20.8767</v>
      </c>
      <c r="R67" s="86">
        <v>20.1769</v>
      </c>
      <c r="S67" s="86">
        <v>19.3626</v>
      </c>
      <c r="T67" s="86">
        <v>18.415299999999998</v>
      </c>
      <c r="U67" s="86">
        <v>17.322500000000002</v>
      </c>
      <c r="V67" s="86">
        <v>16.087399999999999</v>
      </c>
      <c r="W67" s="86">
        <v>14.739800000000001</v>
      </c>
      <c r="X67" s="87">
        <v>13.3474</v>
      </c>
    </row>
    <row r="68" spans="2:24">
      <c r="B68" s="173">
        <v>1.3</v>
      </c>
      <c r="C68" s="86">
        <v>36.051600000000001</v>
      </c>
      <c r="D68" s="86">
        <v>35.084099999999999</v>
      </c>
      <c r="E68" s="86">
        <v>33.258099999999999</v>
      </c>
      <c r="F68" s="86">
        <v>31.555</v>
      </c>
      <c r="G68" s="86">
        <v>30.208400000000001</v>
      </c>
      <c r="H68" s="86">
        <v>29.183199999999999</v>
      </c>
      <c r="I68" s="86">
        <v>28.3718</v>
      </c>
      <c r="J68" s="86">
        <v>27.663699999999999</v>
      </c>
      <c r="K68" s="86">
        <v>26.9665</v>
      </c>
      <c r="L68" s="86">
        <v>26.198499999999999</v>
      </c>
      <c r="M68" s="86">
        <v>25.273099999999999</v>
      </c>
      <c r="N68" s="86">
        <v>24.050899999999999</v>
      </c>
      <c r="O68" s="86">
        <v>22.1813</v>
      </c>
      <c r="P68" s="86">
        <v>21.658000000000001</v>
      </c>
      <c r="Q68" s="86">
        <v>21.0565</v>
      </c>
      <c r="R68" s="86">
        <v>20.358499999999999</v>
      </c>
      <c r="S68" s="86">
        <v>19.544699999999999</v>
      </c>
      <c r="T68" s="86">
        <v>18.594200000000001</v>
      </c>
      <c r="U68" s="86">
        <v>17.492699999999999</v>
      </c>
      <c r="V68" s="86">
        <v>16.241099999999999</v>
      </c>
      <c r="W68" s="86">
        <v>14.8675</v>
      </c>
      <c r="X68" s="87">
        <v>13.441599999999999</v>
      </c>
    </row>
    <row r="69" spans="2:24">
      <c r="B69" s="173">
        <v>1.5</v>
      </c>
      <c r="C69" s="86">
        <v>36.095500000000001</v>
      </c>
      <c r="D69" s="86">
        <v>35.106099999999998</v>
      </c>
      <c r="E69" s="86">
        <v>33.266300000000001</v>
      </c>
      <c r="F69" s="86">
        <v>31.5747</v>
      </c>
      <c r="G69" s="86">
        <v>30.253599999999999</v>
      </c>
      <c r="H69" s="86">
        <v>29.257400000000001</v>
      </c>
      <c r="I69" s="86">
        <v>28.471900000000002</v>
      </c>
      <c r="J69" s="86">
        <v>27.787600000000001</v>
      </c>
      <c r="K69" s="86">
        <v>27.1111</v>
      </c>
      <c r="L69" s="86">
        <v>26.360399999999998</v>
      </c>
      <c r="M69" s="86">
        <v>25.450600000000001</v>
      </c>
      <c r="N69" s="86">
        <v>24.2425</v>
      </c>
      <c r="O69" s="86">
        <v>22.3886</v>
      </c>
      <c r="P69" s="86">
        <v>21.8689</v>
      </c>
      <c r="Q69" s="86">
        <v>21.270099999999999</v>
      </c>
      <c r="R69" s="86">
        <v>20.5748</v>
      </c>
      <c r="S69" s="86">
        <v>19.761099999999999</v>
      </c>
      <c r="T69" s="86">
        <v>18.807300000000001</v>
      </c>
      <c r="U69" s="86">
        <v>17.696200000000001</v>
      </c>
      <c r="V69" s="86">
        <v>16.425000000000001</v>
      </c>
      <c r="W69" s="86">
        <v>15.0212</v>
      </c>
      <c r="X69" s="87">
        <v>13.554600000000001</v>
      </c>
    </row>
    <row r="70" spans="2:24">
      <c r="B70" s="173">
        <v>1.7</v>
      </c>
      <c r="C70" s="86">
        <v>36.145800000000001</v>
      </c>
      <c r="D70" s="86">
        <v>35.131700000000002</v>
      </c>
      <c r="E70" s="86">
        <v>33.276299999999999</v>
      </c>
      <c r="F70" s="86">
        <v>31.5989</v>
      </c>
      <c r="G70" s="86">
        <v>30.3081</v>
      </c>
      <c r="H70" s="86">
        <v>29.3447</v>
      </c>
      <c r="I70" s="86">
        <v>28.59</v>
      </c>
      <c r="J70" s="86">
        <v>27.9331</v>
      </c>
      <c r="K70" s="86">
        <v>27.279900000000001</v>
      </c>
      <c r="L70" s="86">
        <v>26.5503</v>
      </c>
      <c r="M70" s="86">
        <v>25.658300000000001</v>
      </c>
      <c r="N70" s="86">
        <v>24.467099999999999</v>
      </c>
      <c r="O70" s="86">
        <v>22.631</v>
      </c>
      <c r="P70" s="86">
        <v>22.115500000000001</v>
      </c>
      <c r="Q70" s="86">
        <v>21.520299999999999</v>
      </c>
      <c r="R70" s="86">
        <v>20.8278</v>
      </c>
      <c r="S70" s="86">
        <v>20.014900000000001</v>
      </c>
      <c r="T70" s="86">
        <v>19.057500000000001</v>
      </c>
      <c r="U70" s="86">
        <v>17.935500000000001</v>
      </c>
      <c r="V70" s="86">
        <v>16.642299999999999</v>
      </c>
      <c r="W70" s="86">
        <v>15.202299999999999</v>
      </c>
      <c r="X70" s="87">
        <v>13.688700000000001</v>
      </c>
    </row>
    <row r="71" spans="2:24">
      <c r="B71" s="173">
        <v>1.9</v>
      </c>
      <c r="C71" s="86">
        <v>36.203000000000003</v>
      </c>
      <c r="D71" s="86">
        <v>35.1601</v>
      </c>
      <c r="E71" s="86">
        <v>33.287799999999997</v>
      </c>
      <c r="F71" s="86">
        <v>31.627300000000002</v>
      </c>
      <c r="G71" s="86">
        <v>30.371700000000001</v>
      </c>
      <c r="H71" s="86">
        <v>29.446300000000001</v>
      </c>
      <c r="I71" s="86">
        <v>28.7272</v>
      </c>
      <c r="J71" s="86">
        <v>28.100999999999999</v>
      </c>
      <c r="K71" s="86">
        <v>27.475200000000001</v>
      </c>
      <c r="L71" s="86">
        <v>26.769400000000001</v>
      </c>
      <c r="M71" s="86">
        <v>25.898399999999999</v>
      </c>
      <c r="N71" s="86">
        <v>24.725999999999999</v>
      </c>
      <c r="O71" s="86">
        <v>22.910900000000002</v>
      </c>
      <c r="P71" s="86">
        <v>22.4</v>
      </c>
      <c r="Q71" s="86">
        <v>21.8094</v>
      </c>
      <c r="R71" s="86">
        <v>21.120100000000001</v>
      </c>
      <c r="S71" s="86">
        <v>20.308599999999998</v>
      </c>
      <c r="T71" s="86">
        <v>19.3475</v>
      </c>
      <c r="U71" s="86">
        <v>18.2136</v>
      </c>
      <c r="V71" s="86">
        <v>16.895299999999999</v>
      </c>
      <c r="W71" s="86">
        <v>15.414099999999999</v>
      </c>
      <c r="X71" s="87">
        <v>13.8451</v>
      </c>
    </row>
    <row r="72" spans="2:24">
      <c r="B72" s="173">
        <v>2.1</v>
      </c>
      <c r="C72" s="86">
        <v>36.268000000000001</v>
      </c>
      <c r="D72" s="86">
        <v>35.191600000000001</v>
      </c>
      <c r="E72" s="86">
        <v>33.301000000000002</v>
      </c>
      <c r="F72" s="86">
        <v>31.661200000000001</v>
      </c>
      <c r="G72" s="86">
        <v>30.445799999999998</v>
      </c>
      <c r="H72" s="86">
        <v>29.563800000000001</v>
      </c>
      <c r="I72" s="86">
        <v>28.884499999999999</v>
      </c>
      <c r="J72" s="86">
        <v>28.294</v>
      </c>
      <c r="K72" s="86">
        <v>27.699300000000001</v>
      </c>
      <c r="L72" s="86">
        <v>27.020499999999998</v>
      </c>
      <c r="M72" s="86">
        <v>26.172899999999998</v>
      </c>
      <c r="N72" s="86">
        <v>25.022400000000001</v>
      </c>
      <c r="O72" s="86">
        <v>23.231100000000001</v>
      </c>
      <c r="P72" s="86">
        <v>22.725200000000001</v>
      </c>
      <c r="Q72" s="86">
        <v>22.1402</v>
      </c>
      <c r="R72" s="86">
        <v>21.454899999999999</v>
      </c>
      <c r="S72" s="86">
        <v>20.645299999999999</v>
      </c>
      <c r="T72" s="86">
        <v>19.681000000000001</v>
      </c>
      <c r="U72" s="86">
        <v>18.533799999999999</v>
      </c>
      <c r="V72" s="86">
        <v>17.187999999999999</v>
      </c>
      <c r="W72" s="86">
        <v>15.659700000000001</v>
      </c>
      <c r="X72" s="87">
        <v>14.0267</v>
      </c>
    </row>
    <row r="73" spans="2:24">
      <c r="B73" s="173">
        <v>2.2999999999999998</v>
      </c>
      <c r="C73" s="86">
        <v>36.340200000000003</v>
      </c>
      <c r="D73" s="86">
        <v>35.226799999999997</v>
      </c>
      <c r="E73" s="86">
        <v>33.316099999999999</v>
      </c>
      <c r="F73" s="86">
        <v>31.7014</v>
      </c>
      <c r="G73" s="86">
        <v>30.5318</v>
      </c>
      <c r="H73" s="86">
        <v>29.698799999999999</v>
      </c>
      <c r="I73" s="86">
        <v>29.064299999999999</v>
      </c>
      <c r="J73" s="86">
        <v>28.513999999999999</v>
      </c>
      <c r="K73" s="86">
        <v>27.9541</v>
      </c>
      <c r="L73" s="86">
        <v>27.305900000000001</v>
      </c>
      <c r="M73" s="86">
        <v>26.485299999999999</v>
      </c>
      <c r="N73" s="86">
        <v>25.3596</v>
      </c>
      <c r="O73" s="86">
        <v>23.595300000000002</v>
      </c>
      <c r="P73" s="86">
        <v>23.095300000000002</v>
      </c>
      <c r="Q73" s="86">
        <v>22.515699999999999</v>
      </c>
      <c r="R73" s="86">
        <v>21.835999999999999</v>
      </c>
      <c r="S73" s="86">
        <v>21.028099999999998</v>
      </c>
      <c r="T73" s="86">
        <v>20.0611</v>
      </c>
      <c r="U73" s="86">
        <v>18.900600000000001</v>
      </c>
      <c r="V73" s="86">
        <v>17.5242</v>
      </c>
      <c r="W73" s="86">
        <v>15.943300000000001</v>
      </c>
      <c r="X73" s="87">
        <v>14.2362</v>
      </c>
    </row>
    <row r="74" spans="2:24">
      <c r="B74" s="173">
        <v>2.5</v>
      </c>
      <c r="C74" s="86">
        <v>36.420699999999997</v>
      </c>
      <c r="D74" s="86">
        <v>35.264800000000001</v>
      </c>
      <c r="E74" s="86">
        <v>33.334000000000003</v>
      </c>
      <c r="F74" s="86">
        <v>31.7485</v>
      </c>
      <c r="G74" s="86">
        <v>30.631</v>
      </c>
      <c r="H74" s="86">
        <v>29.852900000000002</v>
      </c>
      <c r="I74" s="86">
        <v>29.269200000000001</v>
      </c>
      <c r="J74" s="86">
        <v>28.7638</v>
      </c>
      <c r="K74" s="86">
        <v>28.243200000000002</v>
      </c>
      <c r="L74" s="86">
        <v>27.629300000000001</v>
      </c>
      <c r="M74" s="86">
        <v>26.838899999999999</v>
      </c>
      <c r="N74" s="86">
        <v>25.740600000000001</v>
      </c>
      <c r="O74" s="86">
        <v>24.006499999999999</v>
      </c>
      <c r="P74" s="86">
        <v>23.513400000000001</v>
      </c>
      <c r="Q74" s="86">
        <v>22.9407</v>
      </c>
      <c r="R74" s="86">
        <v>22.2669</v>
      </c>
      <c r="S74" s="86">
        <v>21.462700000000002</v>
      </c>
      <c r="T74" s="86">
        <v>20.492999999999999</v>
      </c>
      <c r="U74" s="86">
        <v>19.318300000000001</v>
      </c>
      <c r="V74" s="86">
        <v>17.908899999999999</v>
      </c>
      <c r="W74" s="86">
        <v>16.268999999999998</v>
      </c>
      <c r="X74" s="87">
        <v>14.4773</v>
      </c>
    </row>
    <row r="75" spans="2:24">
      <c r="B75" s="173">
        <v>2.7</v>
      </c>
      <c r="C75" s="86">
        <v>36.510399999999997</v>
      </c>
      <c r="D75" s="86">
        <v>35.306399999999996</v>
      </c>
      <c r="E75" s="86">
        <v>33.354599999999998</v>
      </c>
      <c r="F75" s="86">
        <v>31.804300000000001</v>
      </c>
      <c r="G75" s="86">
        <v>30.745799999999999</v>
      </c>
      <c r="H75" s="86">
        <v>30.029</v>
      </c>
      <c r="I75" s="86">
        <v>29.5016</v>
      </c>
      <c r="J75" s="86">
        <v>29.045999999999999</v>
      </c>
      <c r="K75" s="86">
        <v>28.569800000000001</v>
      </c>
      <c r="L75" s="86">
        <v>27.994399999999999</v>
      </c>
      <c r="M75" s="86">
        <v>27.2378</v>
      </c>
      <c r="N75" s="86">
        <v>26.170100000000001</v>
      </c>
      <c r="O75" s="86">
        <v>24.4694</v>
      </c>
      <c r="P75" s="86">
        <v>23.984100000000002</v>
      </c>
      <c r="Q75" s="86">
        <v>23.419599999999999</v>
      </c>
      <c r="R75" s="86">
        <v>22.752700000000001</v>
      </c>
      <c r="S75" s="86">
        <v>21.953099999999999</v>
      </c>
      <c r="T75" s="86">
        <v>20.9819</v>
      </c>
      <c r="U75" s="86">
        <v>19.793099999999999</v>
      </c>
      <c r="V75" s="86">
        <v>18.348099999999999</v>
      </c>
      <c r="W75" s="86">
        <v>16.642299999999999</v>
      </c>
      <c r="X75" s="87">
        <v>14.754</v>
      </c>
    </row>
    <row r="76" spans="2:24">
      <c r="B76" s="173">
        <v>2.9</v>
      </c>
      <c r="C76" s="86">
        <v>36.608699999999999</v>
      </c>
      <c r="D76" s="86">
        <v>35.351300000000002</v>
      </c>
      <c r="E76" s="86">
        <v>33.378399999999999</v>
      </c>
      <c r="F76" s="86">
        <v>31.869700000000002</v>
      </c>
      <c r="G76" s="86">
        <v>30.878</v>
      </c>
      <c r="H76" s="86">
        <v>30.229399999999998</v>
      </c>
      <c r="I76" s="86">
        <v>29.7651</v>
      </c>
      <c r="J76" s="86">
        <v>29.365300000000001</v>
      </c>
      <c r="K76" s="86">
        <v>28.938099999999999</v>
      </c>
      <c r="L76" s="86">
        <v>28.4056</v>
      </c>
      <c r="M76" s="86">
        <v>27.686499999999999</v>
      </c>
      <c r="N76" s="86">
        <v>26.653600000000001</v>
      </c>
      <c r="O76" s="86">
        <v>24.990400000000001</v>
      </c>
      <c r="P76" s="86">
        <v>24.5138</v>
      </c>
      <c r="Q76" s="86">
        <v>23.957999999999998</v>
      </c>
      <c r="R76" s="86">
        <v>23.299800000000001</v>
      </c>
      <c r="S76" s="86">
        <v>22.505700000000001</v>
      </c>
      <c r="T76" s="86">
        <v>21.534099999999999</v>
      </c>
      <c r="U76" s="86">
        <v>20.331499999999998</v>
      </c>
      <c r="V76" s="86">
        <v>18.848500000000001</v>
      </c>
      <c r="W76" s="86">
        <v>17.069500000000001</v>
      </c>
      <c r="X76" s="87">
        <v>15.0715</v>
      </c>
    </row>
    <row r="77" spans="2:24">
      <c r="B77" s="173">
        <v>3.1</v>
      </c>
      <c r="C77" s="86">
        <v>36.716700000000003</v>
      </c>
      <c r="D77" s="86">
        <v>35.399700000000003</v>
      </c>
      <c r="E77" s="86">
        <v>33.406700000000001</v>
      </c>
      <c r="F77" s="86">
        <v>31.946999999999999</v>
      </c>
      <c r="G77" s="86">
        <v>31.0304</v>
      </c>
      <c r="H77" s="86">
        <v>30.457699999999999</v>
      </c>
      <c r="I77" s="86">
        <v>30.062899999999999</v>
      </c>
      <c r="J77" s="86">
        <v>29.725300000000001</v>
      </c>
      <c r="K77" s="86">
        <v>29.353000000000002</v>
      </c>
      <c r="L77" s="86">
        <v>28.868500000000001</v>
      </c>
      <c r="M77" s="86">
        <v>28.191500000000001</v>
      </c>
      <c r="N77" s="86">
        <v>27.1966</v>
      </c>
      <c r="O77" s="86">
        <v>25.575500000000002</v>
      </c>
      <c r="P77" s="86">
        <v>25.1084</v>
      </c>
      <c r="Q77" s="86">
        <v>24.5627</v>
      </c>
      <c r="R77" s="86">
        <v>23.913599999999999</v>
      </c>
      <c r="S77" s="86">
        <v>23.127300000000002</v>
      </c>
      <c r="T77" s="86">
        <v>22.156600000000001</v>
      </c>
      <c r="U77" s="86">
        <v>20.941199999999998</v>
      </c>
      <c r="V77" s="86">
        <v>19.417999999999999</v>
      </c>
      <c r="W77" s="86">
        <v>17.558499999999999</v>
      </c>
      <c r="X77" s="87">
        <v>15.4351</v>
      </c>
    </row>
    <row r="78" spans="2:24">
      <c r="B78" s="173">
        <v>3.3</v>
      </c>
      <c r="C78" s="86">
        <v>36.8352</v>
      </c>
      <c r="D78" s="86">
        <v>35.451000000000001</v>
      </c>
      <c r="E78" s="86">
        <v>33.439599999999999</v>
      </c>
      <c r="F78" s="86">
        <v>32.037599999999998</v>
      </c>
      <c r="G78" s="86">
        <v>31.2056</v>
      </c>
      <c r="H78" s="86">
        <v>30.717500000000001</v>
      </c>
      <c r="I78" s="86">
        <v>30.400500000000001</v>
      </c>
      <c r="J78" s="86">
        <v>30.131499999999999</v>
      </c>
      <c r="K78" s="86">
        <v>29.820399999999999</v>
      </c>
      <c r="L78" s="86">
        <v>29.389099999999999</v>
      </c>
      <c r="M78" s="86">
        <v>28.758800000000001</v>
      </c>
      <c r="N78" s="86">
        <v>27.8064</v>
      </c>
      <c r="O78" s="86">
        <v>26.231400000000001</v>
      </c>
      <c r="P78" s="86">
        <v>25.775400000000001</v>
      </c>
      <c r="Q78" s="86">
        <v>25.241099999999999</v>
      </c>
      <c r="R78" s="86">
        <v>24.603400000000001</v>
      </c>
      <c r="S78" s="86">
        <v>23.8263</v>
      </c>
      <c r="T78" s="86">
        <v>22.8583</v>
      </c>
      <c r="U78" s="86">
        <v>21.631</v>
      </c>
      <c r="V78" s="86">
        <v>20.066600000000001</v>
      </c>
      <c r="W78" s="86">
        <v>18.117999999999999</v>
      </c>
      <c r="X78" s="87">
        <v>15.851800000000001</v>
      </c>
    </row>
    <row r="79" spans="2:24">
      <c r="B79" s="173">
        <v>3.5</v>
      </c>
      <c r="C79" s="86">
        <v>36.9651</v>
      </c>
      <c r="D79" s="86">
        <v>35.506300000000003</v>
      </c>
      <c r="E79" s="86">
        <v>33.478499999999997</v>
      </c>
      <c r="F79" s="86">
        <v>32.145099999999999</v>
      </c>
      <c r="G79" s="86">
        <v>31.407299999999999</v>
      </c>
      <c r="H79" s="86">
        <v>31.0139</v>
      </c>
      <c r="I79" s="86">
        <v>30.782399999999999</v>
      </c>
      <c r="J79" s="86">
        <v>30.590299999999999</v>
      </c>
      <c r="K79" s="86">
        <v>30.347000000000001</v>
      </c>
      <c r="L79" s="86">
        <v>29.9755</v>
      </c>
      <c r="M79" s="86">
        <v>29.396899999999999</v>
      </c>
      <c r="N79" s="86">
        <v>28.492100000000001</v>
      </c>
      <c r="O79" s="86">
        <v>26.9679</v>
      </c>
      <c r="P79" s="86">
        <v>26.5242</v>
      </c>
      <c r="Q79" s="86">
        <v>26.002700000000001</v>
      </c>
      <c r="R79" s="86">
        <v>25.378299999999999</v>
      </c>
      <c r="S79" s="86">
        <v>24.612100000000002</v>
      </c>
      <c r="T79" s="86">
        <v>23.649699999999999</v>
      </c>
      <c r="U79" s="86">
        <v>22.411899999999999</v>
      </c>
      <c r="V79" s="86">
        <v>20.8049</v>
      </c>
      <c r="W79" s="86">
        <v>18.7593</v>
      </c>
      <c r="X79" s="87">
        <v>16.331199999999999</v>
      </c>
    </row>
    <row r="80" spans="2:24">
      <c r="B80" s="173">
        <v>3.7</v>
      </c>
      <c r="C80" s="86">
        <v>37.106900000000003</v>
      </c>
      <c r="D80" s="86">
        <v>35.564900000000002</v>
      </c>
      <c r="E80" s="86">
        <v>33.524700000000003</v>
      </c>
      <c r="F80" s="86">
        <v>32.271799999999999</v>
      </c>
      <c r="G80" s="86">
        <v>31.640599999999999</v>
      </c>
      <c r="H80" s="86">
        <v>31.351500000000001</v>
      </c>
      <c r="I80" s="86">
        <v>31.216100000000001</v>
      </c>
      <c r="J80" s="86">
        <v>31.109500000000001</v>
      </c>
      <c r="K80" s="86">
        <v>30.941199999999998</v>
      </c>
      <c r="L80" s="86">
        <v>30.636099999999999</v>
      </c>
      <c r="M80" s="86">
        <v>30.115500000000001</v>
      </c>
      <c r="N80" s="86">
        <v>29.262799999999999</v>
      </c>
      <c r="O80" s="86">
        <v>27.795400000000001</v>
      </c>
      <c r="P80" s="86">
        <v>27.365400000000001</v>
      </c>
      <c r="Q80" s="86">
        <v>26.858599999999999</v>
      </c>
      <c r="R80" s="86">
        <v>26.248799999999999</v>
      </c>
      <c r="S80" s="86">
        <v>25.496300000000002</v>
      </c>
      <c r="T80" s="86">
        <v>24.541699999999999</v>
      </c>
      <c r="U80" s="86">
        <v>23.296099999999999</v>
      </c>
      <c r="V80" s="86">
        <v>21.646599999999999</v>
      </c>
      <c r="W80" s="86">
        <v>19.495799999999999</v>
      </c>
      <c r="X80" s="87">
        <v>16.882400000000001</v>
      </c>
    </row>
    <row r="81" spans="2:24">
      <c r="B81" s="173">
        <v>3.9</v>
      </c>
      <c r="C81" s="86">
        <v>37.261499999999998</v>
      </c>
      <c r="D81" s="86">
        <v>35.627099999999999</v>
      </c>
      <c r="E81" s="86">
        <v>33.580500000000001</v>
      </c>
      <c r="F81" s="86">
        <v>32.421900000000001</v>
      </c>
      <c r="G81" s="86">
        <v>31.910900000000002</v>
      </c>
      <c r="H81" s="86">
        <v>31.738</v>
      </c>
      <c r="I81" s="86">
        <v>31.7087</v>
      </c>
      <c r="J81" s="86">
        <v>31.697299999999998</v>
      </c>
      <c r="K81" s="86">
        <v>31.613600000000002</v>
      </c>
      <c r="L81" s="86">
        <v>31.382100000000001</v>
      </c>
      <c r="M81" s="86">
        <v>30.926500000000001</v>
      </c>
      <c r="N81" s="86">
        <v>30.132000000000001</v>
      </c>
      <c r="O81" s="86">
        <v>28.726700000000001</v>
      </c>
      <c r="P81" s="86">
        <v>28.311800000000002</v>
      </c>
      <c r="Q81" s="86">
        <v>27.821000000000002</v>
      </c>
      <c r="R81" s="86">
        <v>27.2286</v>
      </c>
      <c r="S81" s="86">
        <v>26.492599999999999</v>
      </c>
      <c r="T81" s="86">
        <v>25.549399999999999</v>
      </c>
      <c r="U81" s="86">
        <v>24.299199999999999</v>
      </c>
      <c r="V81" s="86">
        <v>22.607700000000001</v>
      </c>
      <c r="W81" s="86">
        <v>20.3429</v>
      </c>
      <c r="X81" s="87">
        <v>17.518699999999999</v>
      </c>
    </row>
    <row r="82" spans="2:24">
      <c r="B82" s="173">
        <v>4.0999999999999996</v>
      </c>
      <c r="C82" s="86">
        <v>37.430700000000002</v>
      </c>
      <c r="D82" s="86">
        <v>35.692999999999998</v>
      </c>
      <c r="E82" s="86">
        <v>33.648200000000003</v>
      </c>
      <c r="F82" s="86">
        <v>32.600299999999997</v>
      </c>
      <c r="G82" s="86">
        <v>32.224299999999999</v>
      </c>
      <c r="H82" s="86">
        <v>32.1813</v>
      </c>
      <c r="I82" s="86">
        <v>32.270499999999998</v>
      </c>
      <c r="J82" s="86">
        <v>32.365099999999998</v>
      </c>
      <c r="K82" s="86">
        <v>32.375700000000002</v>
      </c>
      <c r="L82" s="86">
        <v>32.227499999999999</v>
      </c>
      <c r="M82" s="86">
        <v>31.843699999999998</v>
      </c>
      <c r="N82" s="86">
        <v>31.113600000000002</v>
      </c>
      <c r="O82" s="86">
        <v>29.777899999999999</v>
      </c>
      <c r="P82" s="86">
        <v>29.3795</v>
      </c>
      <c r="Q82" s="86">
        <v>28.907</v>
      </c>
      <c r="R82" s="86">
        <v>28.3338</v>
      </c>
      <c r="S82" s="86">
        <v>27.6175</v>
      </c>
      <c r="T82" s="86">
        <v>26.689299999999999</v>
      </c>
      <c r="U82" s="86">
        <v>25.4392</v>
      </c>
      <c r="V82" s="86">
        <v>23.7073</v>
      </c>
      <c r="W82" s="86">
        <v>21.32</v>
      </c>
      <c r="X82" s="87">
        <v>18.255700000000001</v>
      </c>
    </row>
    <row r="83" spans="2:24">
      <c r="B83" s="173">
        <v>4.3</v>
      </c>
      <c r="C83" s="86">
        <v>37.615499999999997</v>
      </c>
      <c r="D83" s="86">
        <v>35.762500000000003</v>
      </c>
      <c r="E83" s="86">
        <v>33.730600000000003</v>
      </c>
      <c r="F83" s="86">
        <v>32.813000000000002</v>
      </c>
      <c r="G83" s="86">
        <v>32.588799999999999</v>
      </c>
      <c r="H83" s="86">
        <v>32.691800000000001</v>
      </c>
      <c r="I83" s="86">
        <v>32.9131</v>
      </c>
      <c r="J83" s="86">
        <v>33.127200000000002</v>
      </c>
      <c r="K83" s="86">
        <v>33.243000000000002</v>
      </c>
      <c r="L83" s="86">
        <v>33.187100000000001</v>
      </c>
      <c r="M83" s="86">
        <v>32.883899999999997</v>
      </c>
      <c r="N83" s="86">
        <v>32.226500000000001</v>
      </c>
      <c r="O83" s="86">
        <v>30.967199999999998</v>
      </c>
      <c r="P83" s="86">
        <v>30.5871</v>
      </c>
      <c r="Q83" s="86">
        <v>30.134699999999999</v>
      </c>
      <c r="R83" s="86">
        <v>29.584</v>
      </c>
      <c r="S83" s="86">
        <v>28.890499999999999</v>
      </c>
      <c r="T83" s="86">
        <v>27.981999999999999</v>
      </c>
      <c r="U83" s="86">
        <v>26.736899999999999</v>
      </c>
      <c r="V83" s="86">
        <v>24.968900000000001</v>
      </c>
      <c r="W83" s="86">
        <v>22.451699999999999</v>
      </c>
      <c r="X83" s="87">
        <v>19.112400000000001</v>
      </c>
    </row>
    <row r="84" spans="2:24">
      <c r="B84" s="173">
        <v>4.5</v>
      </c>
      <c r="C84" s="86">
        <v>37.818199999999997</v>
      </c>
      <c r="D84" s="86">
        <v>35.836599999999997</v>
      </c>
      <c r="E84" s="86">
        <v>33.831699999999998</v>
      </c>
      <c r="F84" s="86">
        <v>33.066800000000001</v>
      </c>
      <c r="G84" s="86">
        <v>33.0152</v>
      </c>
      <c r="H84" s="86">
        <v>33.281399999999998</v>
      </c>
      <c r="I84" s="86">
        <v>33.651400000000002</v>
      </c>
      <c r="J84" s="86">
        <v>33.999099999999999</v>
      </c>
      <c r="K84" s="86">
        <v>34.233800000000002</v>
      </c>
      <c r="L84" s="86">
        <v>34.282200000000003</v>
      </c>
      <c r="M84" s="86">
        <v>34.069499999999998</v>
      </c>
      <c r="N84" s="86">
        <v>33.492699999999999</v>
      </c>
      <c r="O84" s="86">
        <v>32.317999999999998</v>
      </c>
      <c r="P84" s="86">
        <v>31.958500000000001</v>
      </c>
      <c r="Q84" s="86">
        <v>31.529</v>
      </c>
      <c r="R84" s="86">
        <v>31.0029</v>
      </c>
      <c r="S84" s="86">
        <v>30.336400000000001</v>
      </c>
      <c r="T84" s="86">
        <v>29.4527</v>
      </c>
      <c r="U84" s="86">
        <v>28.219899999999999</v>
      </c>
      <c r="V84" s="86">
        <v>26.420400000000001</v>
      </c>
      <c r="W84" s="86">
        <v>23.766300000000001</v>
      </c>
      <c r="X84" s="87">
        <v>20.113299999999999</v>
      </c>
    </row>
    <row r="85" spans="2:24">
      <c r="B85" s="173">
        <v>4.7</v>
      </c>
      <c r="C85" s="86">
        <v>38.0396</v>
      </c>
      <c r="D85" s="86">
        <v>35.915300000000002</v>
      </c>
      <c r="E85" s="86">
        <v>33.957000000000001</v>
      </c>
      <c r="F85" s="86">
        <v>33.371899999999997</v>
      </c>
      <c r="G85" s="86">
        <v>33.515599999999999</v>
      </c>
      <c r="H85" s="86">
        <v>33.965699999999998</v>
      </c>
      <c r="I85" s="86">
        <v>34.504100000000001</v>
      </c>
      <c r="J85" s="86">
        <v>35.002200000000002</v>
      </c>
      <c r="K85" s="86">
        <v>35.371400000000001</v>
      </c>
      <c r="L85" s="86">
        <v>35.536999999999999</v>
      </c>
      <c r="M85" s="86">
        <v>35.426299999999998</v>
      </c>
      <c r="N85" s="86">
        <v>34.9405</v>
      </c>
      <c r="O85" s="86">
        <v>33.8596</v>
      </c>
      <c r="P85" s="86">
        <v>33.522399999999998</v>
      </c>
      <c r="Q85" s="86">
        <v>33.118099999999998</v>
      </c>
      <c r="R85" s="86">
        <v>32.620399999999997</v>
      </c>
      <c r="S85" s="86">
        <v>31.984999999999999</v>
      </c>
      <c r="T85" s="86">
        <v>31.132400000000001</v>
      </c>
      <c r="U85" s="86">
        <v>29.919699999999999</v>
      </c>
      <c r="V85" s="86">
        <v>28.096800000000002</v>
      </c>
      <c r="W85" s="86">
        <v>25.300999999999998</v>
      </c>
      <c r="X85" s="87">
        <v>21.288399999999999</v>
      </c>
    </row>
    <row r="86" spans="2:24">
      <c r="B86" s="173">
        <v>4.9000000000000004</v>
      </c>
      <c r="C86" s="86">
        <v>38.2834</v>
      </c>
      <c r="D86" s="86">
        <v>35.999899999999997</v>
      </c>
      <c r="E86" s="86">
        <v>34.113399999999999</v>
      </c>
      <c r="F86" s="86">
        <v>33.739699999999999</v>
      </c>
      <c r="G86" s="86">
        <v>34.1066</v>
      </c>
      <c r="H86" s="86">
        <v>34.765700000000002</v>
      </c>
      <c r="I86" s="86">
        <v>35.494</v>
      </c>
      <c r="J86" s="86">
        <v>36.163699999999999</v>
      </c>
      <c r="K86" s="86">
        <v>36.684199999999997</v>
      </c>
      <c r="L86" s="86">
        <v>36.983400000000003</v>
      </c>
      <c r="M86" s="86">
        <v>36.988399999999999</v>
      </c>
      <c r="N86" s="86">
        <v>36.604199999999999</v>
      </c>
      <c r="O86" s="86">
        <v>35.628500000000003</v>
      </c>
      <c r="P86" s="86">
        <v>35.316499999999998</v>
      </c>
      <c r="Q86" s="86">
        <v>34.94</v>
      </c>
      <c r="R86" s="86">
        <v>34.474400000000003</v>
      </c>
      <c r="S86" s="86">
        <v>33.874699999999997</v>
      </c>
      <c r="T86" s="86">
        <v>33.06</v>
      </c>
      <c r="U86" s="86">
        <v>31.8766</v>
      </c>
      <c r="V86" s="86">
        <v>30.041399999999999</v>
      </c>
      <c r="W86" s="86">
        <v>27.101900000000001</v>
      </c>
      <c r="X86" s="87">
        <v>22.677199999999999</v>
      </c>
    </row>
    <row r="87" spans="2:24">
      <c r="B87" s="173">
        <v>5.0999999999999996</v>
      </c>
      <c r="C87" s="86">
        <v>38.5505</v>
      </c>
      <c r="D87" s="86">
        <v>36.0914</v>
      </c>
      <c r="E87" s="86">
        <v>34.310600000000001</v>
      </c>
      <c r="F87" s="86">
        <v>34.185699999999997</v>
      </c>
      <c r="G87" s="86">
        <v>34.808700000000002</v>
      </c>
      <c r="H87" s="86">
        <v>35.706200000000003</v>
      </c>
      <c r="I87" s="86">
        <v>36.651699999999998</v>
      </c>
      <c r="J87" s="86">
        <v>37.516300000000001</v>
      </c>
      <c r="K87" s="86">
        <v>38.210700000000003</v>
      </c>
      <c r="L87" s="86">
        <v>38.661700000000003</v>
      </c>
      <c r="M87" s="86">
        <v>38.798000000000002</v>
      </c>
      <c r="N87" s="86">
        <v>38.529499999999999</v>
      </c>
      <c r="O87" s="86">
        <v>37.670900000000003</v>
      </c>
      <c r="P87" s="86">
        <v>37.386800000000001</v>
      </c>
      <c r="Q87" s="86">
        <v>37.041899999999998</v>
      </c>
      <c r="R87" s="86">
        <v>36.611899999999999</v>
      </c>
      <c r="S87" s="86">
        <v>36.053400000000003</v>
      </c>
      <c r="T87" s="86">
        <v>35.284500000000001</v>
      </c>
      <c r="U87" s="86">
        <v>34.142299999999999</v>
      </c>
      <c r="V87" s="86">
        <v>32.3093</v>
      </c>
      <c r="W87" s="86">
        <v>29.228100000000001</v>
      </c>
      <c r="X87" s="87">
        <v>24.331299999999999</v>
      </c>
    </row>
    <row r="88" spans="2:24">
      <c r="B88" s="173">
        <v>5.3</v>
      </c>
      <c r="C88" s="86">
        <v>38.844700000000003</v>
      </c>
      <c r="D88" s="86">
        <v>36.191600000000001</v>
      </c>
      <c r="E88" s="86">
        <v>34.561300000000003</v>
      </c>
      <c r="F88" s="86">
        <v>34.731400000000001</v>
      </c>
      <c r="G88" s="86">
        <v>35.649500000000003</v>
      </c>
      <c r="H88" s="86">
        <v>36.820999999999998</v>
      </c>
      <c r="I88" s="86">
        <v>38.015300000000003</v>
      </c>
      <c r="J88" s="86">
        <v>39.104500000000002</v>
      </c>
      <c r="K88" s="86">
        <v>39.9983</v>
      </c>
      <c r="L88" s="86">
        <v>40.624099999999999</v>
      </c>
      <c r="M88" s="86">
        <v>40.911299999999997</v>
      </c>
      <c r="N88" s="86">
        <v>40.774099999999997</v>
      </c>
      <c r="O88" s="86">
        <v>40.0473</v>
      </c>
      <c r="P88" s="86">
        <v>39.794800000000002</v>
      </c>
      <c r="Q88" s="86">
        <v>39.485100000000003</v>
      </c>
      <c r="R88" s="86">
        <v>39.095300000000002</v>
      </c>
      <c r="S88" s="86">
        <v>38.584400000000002</v>
      </c>
      <c r="T88" s="86">
        <v>37.869399999999999</v>
      </c>
      <c r="U88" s="86">
        <v>36.7821</v>
      </c>
      <c r="V88" s="86">
        <v>34.970199999999998</v>
      </c>
      <c r="W88" s="86">
        <v>31.7563</v>
      </c>
      <c r="X88" s="87">
        <v>26.317900000000002</v>
      </c>
    </row>
    <row r="89" spans="2:24">
      <c r="B89" s="173">
        <v>5.5</v>
      </c>
      <c r="C89" s="86">
        <v>39.169400000000003</v>
      </c>
      <c r="D89" s="86">
        <v>36.304499999999997</v>
      </c>
      <c r="E89" s="86">
        <v>34.881900000000002</v>
      </c>
      <c r="F89" s="86">
        <v>35.402900000000002</v>
      </c>
      <c r="G89" s="86">
        <v>36.664999999999999</v>
      </c>
      <c r="H89" s="86">
        <v>38.1539</v>
      </c>
      <c r="I89" s="86">
        <v>39.637799999999999</v>
      </c>
      <c r="J89" s="86">
        <v>40.987299999999998</v>
      </c>
      <c r="K89" s="86">
        <v>42.112099999999998</v>
      </c>
      <c r="L89" s="86">
        <v>42.940100000000001</v>
      </c>
      <c r="M89" s="86">
        <v>43.4011</v>
      </c>
      <c r="N89" s="86">
        <v>43.415300000000002</v>
      </c>
      <c r="O89" s="86">
        <v>42.838000000000001</v>
      </c>
      <c r="P89" s="86">
        <v>42.6203</v>
      </c>
      <c r="Q89" s="86">
        <v>42.35</v>
      </c>
      <c r="R89" s="86">
        <v>42.006</v>
      </c>
      <c r="S89" s="86">
        <v>41.548499999999997</v>
      </c>
      <c r="T89" s="86">
        <v>40.898099999999999</v>
      </c>
      <c r="U89" s="86">
        <v>39.881700000000002</v>
      </c>
      <c r="V89" s="86">
        <v>38.115099999999998</v>
      </c>
      <c r="W89" s="86">
        <v>34.786799999999999</v>
      </c>
      <c r="X89" s="87">
        <v>28.7286</v>
      </c>
    </row>
    <row r="90" spans="2:24">
      <c r="B90" s="173">
        <v>5.7</v>
      </c>
      <c r="C90" s="86">
        <v>39.529400000000003</v>
      </c>
      <c r="D90" s="86">
        <v>36.436300000000003</v>
      </c>
      <c r="E90" s="86">
        <v>35.296799999999998</v>
      </c>
      <c r="F90" s="86">
        <v>36.238700000000001</v>
      </c>
      <c r="G90" s="86">
        <v>37.905099999999997</v>
      </c>
      <c r="H90" s="86">
        <v>39.765900000000002</v>
      </c>
      <c r="I90" s="86">
        <v>41.588299999999997</v>
      </c>
      <c r="J90" s="86">
        <v>43.242899999999999</v>
      </c>
      <c r="K90" s="86">
        <v>44.638500000000001</v>
      </c>
      <c r="L90" s="86">
        <v>45.702500000000001</v>
      </c>
      <c r="M90" s="86">
        <v>46.365299999999998</v>
      </c>
      <c r="N90" s="86">
        <v>46.557400000000001</v>
      </c>
      <c r="O90" s="86">
        <v>46.150300000000001</v>
      </c>
      <c r="P90" s="86">
        <v>45.971899999999998</v>
      </c>
      <c r="Q90" s="86">
        <v>45.747799999999998</v>
      </c>
      <c r="R90" s="86">
        <v>45.453600000000002</v>
      </c>
      <c r="S90" s="86">
        <v>45.058399999999999</v>
      </c>
      <c r="T90" s="86">
        <v>44.483400000000003</v>
      </c>
      <c r="U90" s="86">
        <v>43.556199999999997</v>
      </c>
      <c r="V90" s="86">
        <v>41.865499999999997</v>
      </c>
      <c r="W90" s="86">
        <v>38.453600000000002</v>
      </c>
      <c r="X90" s="87">
        <v>31.6904</v>
      </c>
    </row>
    <row r="91" spans="2:24">
      <c r="B91" s="173">
        <v>5.9</v>
      </c>
      <c r="C91" s="86">
        <v>39.928800000000003</v>
      </c>
      <c r="D91" s="86">
        <v>36.595500000000001</v>
      </c>
      <c r="E91" s="86">
        <v>35.840299999999999</v>
      </c>
      <c r="F91" s="86">
        <v>37.290300000000002</v>
      </c>
      <c r="G91" s="86">
        <v>39.438000000000002</v>
      </c>
      <c r="H91" s="86">
        <v>41.740699999999997</v>
      </c>
      <c r="I91" s="86">
        <v>43.964700000000001</v>
      </c>
      <c r="J91" s="86">
        <v>45.981099999999998</v>
      </c>
      <c r="K91" s="86">
        <v>47.696399999999997</v>
      </c>
      <c r="L91" s="86">
        <v>49.0413</v>
      </c>
      <c r="M91" s="86">
        <v>49.947000000000003</v>
      </c>
      <c r="N91" s="86">
        <v>50.340400000000002</v>
      </c>
      <c r="O91" s="86">
        <v>50.134500000000003</v>
      </c>
      <c r="P91" s="86">
        <v>50.001899999999999</v>
      </c>
      <c r="Q91" s="86">
        <v>49.823500000000003</v>
      </c>
      <c r="R91" s="86">
        <v>49.590200000000003</v>
      </c>
      <c r="S91" s="86">
        <v>49.2654</v>
      </c>
      <c r="T91" s="86">
        <v>48.780500000000004</v>
      </c>
      <c r="U91" s="86">
        <v>47.9617</v>
      </c>
      <c r="V91" s="86">
        <v>46.388199999999998</v>
      </c>
      <c r="W91" s="86">
        <v>42.9405</v>
      </c>
      <c r="X91" s="87">
        <v>35.382800000000003</v>
      </c>
    </row>
    <row r="92" spans="2:24">
      <c r="B92" s="173">
        <v>6.1</v>
      </c>
      <c r="C92" s="86">
        <v>40.373399999999997</v>
      </c>
      <c r="D92" s="86">
        <v>36.798099999999998</v>
      </c>
      <c r="E92" s="86">
        <v>36.561199999999999</v>
      </c>
      <c r="F92" s="86">
        <v>38.633800000000001</v>
      </c>
      <c r="G92" s="86">
        <v>41.362400000000001</v>
      </c>
      <c r="H92" s="86">
        <v>44.197099999999999</v>
      </c>
      <c r="I92" s="86">
        <v>46.905099999999997</v>
      </c>
      <c r="J92" s="86">
        <v>49.356900000000003</v>
      </c>
      <c r="K92" s="86">
        <v>51.461100000000002</v>
      </c>
      <c r="L92" s="86">
        <v>53.139899999999997</v>
      </c>
      <c r="M92" s="86">
        <v>54.333799999999997</v>
      </c>
      <c r="N92" s="86">
        <v>54.974200000000003</v>
      </c>
      <c r="O92" s="86">
        <v>54.997</v>
      </c>
      <c r="P92" s="86">
        <v>54.914700000000003</v>
      </c>
      <c r="Q92" s="86">
        <v>54.8003</v>
      </c>
      <c r="R92" s="86">
        <v>54.631100000000004</v>
      </c>
      <c r="S92" s="86">
        <v>54.3887</v>
      </c>
      <c r="T92" s="86">
        <v>54.009</v>
      </c>
      <c r="U92" s="86">
        <v>53.327399999999997</v>
      </c>
      <c r="V92" s="86">
        <v>51.909399999999998</v>
      </c>
      <c r="W92" s="86">
        <v>48.506100000000004</v>
      </c>
      <c r="X92" s="87">
        <v>40.066899999999997</v>
      </c>
    </row>
    <row r="93" spans="2:24">
      <c r="B93" s="173">
        <v>6.3</v>
      </c>
      <c r="C93" s="86">
        <v>40.868299999999998</v>
      </c>
      <c r="D93" s="86">
        <v>37.070700000000002</v>
      </c>
      <c r="E93" s="86">
        <v>37.534599999999998</v>
      </c>
      <c r="F93" s="86">
        <v>40.3812</v>
      </c>
      <c r="G93" s="86">
        <v>43.824300000000001</v>
      </c>
      <c r="H93" s="86">
        <v>47.312199999999997</v>
      </c>
      <c r="I93" s="86">
        <v>50.614800000000002</v>
      </c>
      <c r="J93" s="86">
        <v>53.597299999999997</v>
      </c>
      <c r="K93" s="86">
        <v>56.172600000000003</v>
      </c>
      <c r="L93" s="86">
        <v>58.267699999999998</v>
      </c>
      <c r="M93" s="86">
        <v>59.809199999999997</v>
      </c>
      <c r="N93" s="86">
        <v>60.7515</v>
      </c>
      <c r="O93" s="86">
        <v>61.053400000000003</v>
      </c>
      <c r="P93" s="86">
        <v>61.0351</v>
      </c>
      <c r="Q93" s="86">
        <v>60.9848</v>
      </c>
      <c r="R93" s="86">
        <v>60.8979</v>
      </c>
      <c r="S93" s="86">
        <v>60.7515</v>
      </c>
      <c r="T93" s="86">
        <v>60.4908</v>
      </c>
      <c r="U93" s="86">
        <v>59.9739</v>
      </c>
      <c r="V93" s="86">
        <v>58.775399999999998</v>
      </c>
      <c r="W93" s="86">
        <v>55.518500000000003</v>
      </c>
      <c r="X93" s="87">
        <v>46.136600000000001</v>
      </c>
    </row>
    <row r="94" spans="2:24">
      <c r="B94" s="173">
        <v>6.5</v>
      </c>
      <c r="C94" s="86">
        <v>41.42</v>
      </c>
      <c r="D94" s="86">
        <v>37.458199999999998</v>
      </c>
      <c r="E94" s="86">
        <v>38.877600000000001</v>
      </c>
      <c r="F94" s="86">
        <v>42.706800000000001</v>
      </c>
      <c r="G94" s="86">
        <v>47.046900000000001</v>
      </c>
      <c r="H94" s="86">
        <v>51.355899999999998</v>
      </c>
      <c r="I94" s="86">
        <v>55.404200000000003</v>
      </c>
      <c r="J94" s="86">
        <v>59.058999999999997</v>
      </c>
      <c r="K94" s="86">
        <v>62.228999999999999</v>
      </c>
      <c r="L94" s="86">
        <v>64.836399999999998</v>
      </c>
      <c r="M94" s="86">
        <v>66.821700000000007</v>
      </c>
      <c r="N94" s="86">
        <v>68.134500000000003</v>
      </c>
      <c r="O94" s="86">
        <v>68.779499999999999</v>
      </c>
      <c r="P94" s="86">
        <v>68.834400000000002</v>
      </c>
      <c r="Q94" s="86">
        <v>68.866399999999999</v>
      </c>
      <c r="R94" s="86">
        <v>68.870999999999995</v>
      </c>
      <c r="S94" s="86">
        <v>68.834400000000002</v>
      </c>
      <c r="T94" s="86">
        <v>68.724599999999995</v>
      </c>
      <c r="U94" s="86">
        <v>68.408900000000003</v>
      </c>
      <c r="V94" s="86">
        <v>67.498699999999999</v>
      </c>
      <c r="W94" s="86">
        <v>64.539100000000005</v>
      </c>
      <c r="X94" s="87">
        <v>54.214799999999997</v>
      </c>
    </row>
    <row r="95" spans="2:24">
      <c r="B95" s="173">
        <v>6.7</v>
      </c>
      <c r="C95" s="86">
        <v>42.030700000000003</v>
      </c>
      <c r="D95" s="86">
        <v>38.042299999999997</v>
      </c>
      <c r="E95" s="86">
        <v>40.782299999999999</v>
      </c>
      <c r="F95" s="86">
        <v>45.894100000000002</v>
      </c>
      <c r="G95" s="86">
        <v>51.401600000000002</v>
      </c>
      <c r="H95" s="86">
        <v>56.767299999999999</v>
      </c>
      <c r="I95" s="86">
        <v>61.780799999999999</v>
      </c>
      <c r="J95" s="86">
        <v>66.3048</v>
      </c>
      <c r="K95" s="86">
        <v>70.243200000000002</v>
      </c>
      <c r="L95" s="86">
        <v>73.522999999999996</v>
      </c>
      <c r="M95" s="86">
        <v>76.075500000000005</v>
      </c>
      <c r="N95" s="86">
        <v>77.868600000000001</v>
      </c>
      <c r="O95" s="86">
        <v>78.943600000000004</v>
      </c>
      <c r="P95" s="86">
        <v>79.09</v>
      </c>
      <c r="Q95" s="86">
        <v>79.2226</v>
      </c>
      <c r="R95" s="86">
        <v>79.3416</v>
      </c>
      <c r="S95" s="86">
        <v>79.4422</v>
      </c>
      <c r="T95" s="86">
        <v>79.506200000000007</v>
      </c>
      <c r="U95" s="86">
        <v>79.437600000000003</v>
      </c>
      <c r="V95" s="86">
        <v>78.9024</v>
      </c>
      <c r="W95" s="86">
        <v>76.455200000000005</v>
      </c>
      <c r="X95" s="87">
        <v>65.330399999999997</v>
      </c>
    </row>
    <row r="96" spans="2:24">
      <c r="B96" s="173">
        <v>6.9</v>
      </c>
      <c r="C96" s="86">
        <v>42.694899999999997</v>
      </c>
      <c r="D96" s="86">
        <v>38.974600000000002</v>
      </c>
      <c r="E96" s="86">
        <v>43.589599999999997</v>
      </c>
      <c r="F96" s="86">
        <v>50.436399999999999</v>
      </c>
      <c r="G96" s="86">
        <v>57.512900000000002</v>
      </c>
      <c r="H96" s="86">
        <v>64.310400000000001</v>
      </c>
      <c r="I96" s="86">
        <v>70.622900000000001</v>
      </c>
      <c r="J96" s="86">
        <v>76.317899999999995</v>
      </c>
      <c r="K96" s="86">
        <v>81.294799999999995</v>
      </c>
      <c r="L96" s="86">
        <v>85.471199999999996</v>
      </c>
      <c r="M96" s="86">
        <v>88.792100000000005</v>
      </c>
      <c r="N96" s="86">
        <v>91.225700000000003</v>
      </c>
      <c r="O96" s="86">
        <v>92.872399999999999</v>
      </c>
      <c r="P96" s="86">
        <v>93.142300000000006</v>
      </c>
      <c r="Q96" s="86">
        <v>93.403000000000006</v>
      </c>
      <c r="R96" s="86">
        <v>93.663799999999995</v>
      </c>
      <c r="S96" s="86">
        <v>93.942800000000005</v>
      </c>
      <c r="T96" s="86">
        <v>94.226399999999998</v>
      </c>
      <c r="U96" s="86">
        <v>94.468800000000002</v>
      </c>
      <c r="V96" s="86">
        <v>94.423100000000005</v>
      </c>
      <c r="W96" s="86">
        <v>92.767200000000003</v>
      </c>
      <c r="X96" s="87">
        <v>81.271900000000002</v>
      </c>
    </row>
    <row r="97" spans="1:42">
      <c r="B97" s="173">
        <v>7.1</v>
      </c>
      <c r="C97" s="86">
        <v>43.384700000000002</v>
      </c>
      <c r="D97" s="86">
        <v>40.563699999999997</v>
      </c>
      <c r="E97" s="86">
        <v>47.952599999999997</v>
      </c>
      <c r="F97" s="86">
        <v>57.275100000000002</v>
      </c>
      <c r="G97" s="86">
        <v>66.583799999999997</v>
      </c>
      <c r="H97" s="86">
        <v>75.416799999999995</v>
      </c>
      <c r="I97" s="86">
        <v>83.581999999999994</v>
      </c>
      <c r="J97" s="86">
        <v>90.946600000000004</v>
      </c>
      <c r="K97" s="86">
        <v>97.405600000000007</v>
      </c>
      <c r="L97" s="86">
        <v>102.876</v>
      </c>
      <c r="M97" s="86">
        <v>107.286</v>
      </c>
      <c r="N97" s="86">
        <v>110.63500000000001</v>
      </c>
      <c r="O97" s="86">
        <v>113.08199999999999</v>
      </c>
      <c r="P97" s="86">
        <v>113.51600000000001</v>
      </c>
      <c r="Q97" s="86">
        <v>113.95099999999999</v>
      </c>
      <c r="R97" s="86">
        <v>114.413</v>
      </c>
      <c r="S97" s="86">
        <v>114.92100000000001</v>
      </c>
      <c r="T97" s="86">
        <v>115.497</v>
      </c>
      <c r="U97" s="86">
        <v>116.14700000000001</v>
      </c>
      <c r="V97" s="86">
        <v>116.746</v>
      </c>
      <c r="W97" s="86">
        <v>116.27500000000001</v>
      </c>
      <c r="X97" s="87">
        <v>105.456</v>
      </c>
    </row>
    <row r="98" spans="1:42">
      <c r="B98" s="173">
        <v>7.3</v>
      </c>
      <c r="C98" s="86">
        <v>44.018700000000003</v>
      </c>
      <c r="D98" s="86">
        <v>43.516399999999997</v>
      </c>
      <c r="E98" s="86">
        <v>55.294400000000003</v>
      </c>
      <c r="F98" s="86">
        <v>68.431799999999996</v>
      </c>
      <c r="G98" s="86">
        <v>81.185000000000002</v>
      </c>
      <c r="H98" s="86">
        <v>93.174300000000002</v>
      </c>
      <c r="I98" s="86">
        <v>104.212</v>
      </c>
      <c r="J98" s="86">
        <v>114.17</v>
      </c>
      <c r="K98" s="86">
        <v>122.935</v>
      </c>
      <c r="L98" s="86">
        <v>130.405</v>
      </c>
      <c r="M98" s="86">
        <v>136.511</v>
      </c>
      <c r="N98" s="86">
        <v>141.273</v>
      </c>
      <c r="O98" s="86">
        <v>144.95099999999999</v>
      </c>
      <c r="P98" s="86">
        <v>145.63300000000001</v>
      </c>
      <c r="Q98" s="86">
        <v>146.33699999999999</v>
      </c>
      <c r="R98" s="86">
        <v>147.08699999999999</v>
      </c>
      <c r="S98" s="86">
        <v>147.934</v>
      </c>
      <c r="T98" s="86">
        <v>148.93100000000001</v>
      </c>
      <c r="U98" s="86">
        <v>150.15199999999999</v>
      </c>
      <c r="V98" s="86">
        <v>151.65199999999999</v>
      </c>
      <c r="W98" s="86">
        <v>152.93799999999999</v>
      </c>
      <c r="X98" s="87">
        <v>145.07</v>
      </c>
    </row>
    <row r="99" spans="1:42">
      <c r="B99" s="173">
        <v>7.5</v>
      </c>
      <c r="C99" s="86">
        <v>44.5182</v>
      </c>
      <c r="D99" s="86">
        <v>49.791499999999999</v>
      </c>
      <c r="E99" s="86">
        <v>69.351299999999995</v>
      </c>
      <c r="F99" s="86">
        <v>89.185500000000005</v>
      </c>
      <c r="G99" s="86">
        <v>108.018</v>
      </c>
      <c r="H99" s="86">
        <v>125.58799999999999</v>
      </c>
      <c r="I99" s="86">
        <v>141.73500000000001</v>
      </c>
      <c r="J99" s="86">
        <v>156.309</v>
      </c>
      <c r="K99" s="86">
        <v>169.17699999999999</v>
      </c>
      <c r="L99" s="86">
        <v>180.214</v>
      </c>
      <c r="M99" s="86">
        <v>189.34899999999999</v>
      </c>
      <c r="N99" s="86">
        <v>196.62299999999999</v>
      </c>
      <c r="O99" s="86">
        <v>202.46899999999999</v>
      </c>
      <c r="P99" s="86">
        <v>203.58500000000001</v>
      </c>
      <c r="Q99" s="86">
        <v>204.74700000000001</v>
      </c>
      <c r="R99" s="86">
        <v>206</v>
      </c>
      <c r="S99" s="86">
        <v>207.41300000000001</v>
      </c>
      <c r="T99" s="86">
        <v>209.11</v>
      </c>
      <c r="U99" s="86">
        <v>211.26499999999999</v>
      </c>
      <c r="V99" s="86">
        <v>214.179</v>
      </c>
      <c r="W99" s="86">
        <v>218.209</v>
      </c>
      <c r="X99" s="87">
        <v>218.20400000000001</v>
      </c>
    </row>
    <row r="100" spans="1:42">
      <c r="B100" s="173">
        <v>7.7</v>
      </c>
      <c r="C100" s="86">
        <v>47.655299999999997</v>
      </c>
      <c r="D100" s="86">
        <v>66.990899999999996</v>
      </c>
      <c r="E100" s="86">
        <v>103.91500000000001</v>
      </c>
      <c r="F100" s="86">
        <v>138.90799999999999</v>
      </c>
      <c r="G100" s="86">
        <v>171.642</v>
      </c>
      <c r="H100" s="86">
        <v>202.048</v>
      </c>
      <c r="I100" s="86">
        <v>229.97399999999999</v>
      </c>
      <c r="J100" s="86">
        <v>255.22399999999999</v>
      </c>
      <c r="K100" s="86">
        <v>277.58800000000002</v>
      </c>
      <c r="L100" s="86">
        <v>296.892</v>
      </c>
      <c r="M100" s="86">
        <v>313.02499999999998</v>
      </c>
      <c r="N100" s="86">
        <v>326.10300000000001</v>
      </c>
      <c r="O100" s="86">
        <v>336.93099999999998</v>
      </c>
      <c r="P100" s="86">
        <v>339.03899999999999</v>
      </c>
      <c r="Q100" s="86">
        <v>341.24</v>
      </c>
      <c r="R100" s="86">
        <v>343.61399999999998</v>
      </c>
      <c r="S100" s="86">
        <v>346.30799999999999</v>
      </c>
      <c r="T100" s="86">
        <v>349.53300000000002</v>
      </c>
      <c r="U100" s="86">
        <v>353.68200000000002</v>
      </c>
      <c r="V100" s="86">
        <v>359.52800000000002</v>
      </c>
      <c r="W100" s="86">
        <v>368.90100000000001</v>
      </c>
      <c r="X100" s="87">
        <v>388.50599999999997</v>
      </c>
      <c r="AN100" s="6"/>
      <c r="AO100" s="6"/>
      <c r="AP100" s="6"/>
    </row>
    <row r="101" spans="1:42">
      <c r="B101" s="173">
        <v>7.9</v>
      </c>
      <c r="C101" s="86">
        <v>158.44999999999999</v>
      </c>
      <c r="D101" s="86">
        <v>165.71799999999999</v>
      </c>
      <c r="E101" s="86">
        <v>283.42</v>
      </c>
      <c r="F101" s="86">
        <v>392.00099999999998</v>
      </c>
      <c r="G101" s="86">
        <v>493.11200000000002</v>
      </c>
      <c r="H101" s="86">
        <v>587.02200000000005</v>
      </c>
      <c r="I101" s="86">
        <v>673.38599999999997</v>
      </c>
      <c r="J101" s="86">
        <v>751.65200000000004</v>
      </c>
      <c r="K101" s="86">
        <v>821.22799999999995</v>
      </c>
      <c r="L101" s="86">
        <v>881.60900000000004</v>
      </c>
      <c r="M101" s="86">
        <v>932.61199999999997</v>
      </c>
      <c r="N101" s="86">
        <v>974.51300000000003</v>
      </c>
      <c r="O101" s="86">
        <v>1010.01</v>
      </c>
      <c r="P101" s="86">
        <v>1017.01</v>
      </c>
      <c r="Q101" s="86">
        <v>1024.33</v>
      </c>
      <c r="R101" s="86">
        <v>1032.2</v>
      </c>
      <c r="S101" s="86">
        <v>1041.07</v>
      </c>
      <c r="T101" s="86">
        <v>1051.68</v>
      </c>
      <c r="U101" s="86">
        <v>1065.31</v>
      </c>
      <c r="V101" s="86">
        <v>1084.6600000000001</v>
      </c>
      <c r="W101" s="86">
        <v>1117.0899999999999</v>
      </c>
      <c r="X101" s="87">
        <v>1217.04</v>
      </c>
      <c r="AN101" s="6"/>
      <c r="AO101" s="6"/>
      <c r="AP101" s="6"/>
    </row>
    <row r="102" spans="1:42" ht="16.5" thickBot="1">
      <c r="B102" s="174" t="s">
        <v>36</v>
      </c>
      <c r="C102" s="88">
        <f t="shared" ref="C102:X102" si="1">0.2*SUM(C62:C101)</f>
        <v>331.58186000000006</v>
      </c>
      <c r="D102" s="88">
        <f t="shared" si="1"/>
        <v>324.06854000000004</v>
      </c>
      <c r="E102" s="88">
        <f t="shared" si="1"/>
        <v>353.61984000000007</v>
      </c>
      <c r="F102" s="88">
        <f t="shared" si="1"/>
        <v>388.47044000000005</v>
      </c>
      <c r="G102" s="88">
        <f t="shared" si="1"/>
        <v>424.77343999999994</v>
      </c>
      <c r="H102" s="88">
        <f t="shared" si="1"/>
        <v>460.46641999999997</v>
      </c>
      <c r="I102" s="88">
        <f t="shared" si="1"/>
        <v>494.14022000000006</v>
      </c>
      <c r="J102" s="88">
        <f t="shared" si="1"/>
        <v>524.71676000000014</v>
      </c>
      <c r="K102" s="88">
        <f t="shared" si="1"/>
        <v>551.32060000000001</v>
      </c>
      <c r="L102" s="88">
        <f t="shared" si="1"/>
        <v>573.21331999999995</v>
      </c>
      <c r="M102" s="88">
        <f t="shared" si="1"/>
        <v>589.75037999999995</v>
      </c>
      <c r="N102" s="88">
        <f t="shared" si="1"/>
        <v>600.26322000000005</v>
      </c>
      <c r="O102" s="88">
        <f t="shared" si="1"/>
        <v>603.93335999999999</v>
      </c>
      <c r="P102" s="88">
        <f t="shared" si="1"/>
        <v>603.72038000000009</v>
      </c>
      <c r="Q102" s="88">
        <f t="shared" si="1"/>
        <v>603.14639999999997</v>
      </c>
      <c r="R102" s="88">
        <f t="shared" si="1"/>
        <v>602.15978000000007</v>
      </c>
      <c r="S102" s="88">
        <f t="shared" si="1"/>
        <v>600.71137999999996</v>
      </c>
      <c r="T102" s="88">
        <f t="shared" si="1"/>
        <v>598.7118200000001</v>
      </c>
      <c r="U102" s="88">
        <f t="shared" si="1"/>
        <v>595.98264000000006</v>
      </c>
      <c r="V102" s="88">
        <f t="shared" si="1"/>
        <v>592.17812000000004</v>
      </c>
      <c r="W102" s="88">
        <f t="shared" si="1"/>
        <v>586.39668000000006</v>
      </c>
      <c r="X102" s="89">
        <f t="shared" si="1"/>
        <v>579.51319999999998</v>
      </c>
      <c r="AN102" s="6"/>
      <c r="AO102" s="6"/>
      <c r="AP102" s="6"/>
    </row>
    <row r="104" spans="1:42">
      <c r="AN104" s="6"/>
      <c r="AO104" s="6"/>
      <c r="AP104" s="6"/>
    </row>
    <row r="105" spans="1:42" ht="16.5" thickBot="1">
      <c r="B105" s="159"/>
      <c r="AN105" s="6"/>
      <c r="AO105" s="6"/>
      <c r="AP105" s="6"/>
    </row>
    <row r="106" spans="1:42">
      <c r="A106" s="164" t="s">
        <v>88</v>
      </c>
      <c r="B106" s="165">
        <v>3.5</v>
      </c>
      <c r="AN106" s="6"/>
      <c r="AO106" s="6"/>
      <c r="AP106" s="6"/>
    </row>
    <row r="107" spans="1:42">
      <c r="A107" s="166" t="s">
        <v>87</v>
      </c>
      <c r="B107" s="167">
        <v>1500</v>
      </c>
    </row>
    <row r="108" spans="1:42" ht="16.5" thickBot="1">
      <c r="A108" s="168" t="s">
        <v>82</v>
      </c>
      <c r="B108" s="169">
        <v>0</v>
      </c>
    </row>
    <row r="109" spans="1:42">
      <c r="B109" s="19" t="s">
        <v>86</v>
      </c>
      <c r="C109" s="171"/>
      <c r="D109" s="171"/>
      <c r="E109" s="171"/>
      <c r="F109" s="171"/>
      <c r="G109" s="171"/>
      <c r="H109" s="171"/>
      <c r="I109" s="171"/>
      <c r="J109" s="171"/>
      <c r="K109" s="171" t="s">
        <v>37</v>
      </c>
      <c r="L109" s="171"/>
      <c r="M109" s="171"/>
      <c r="N109" s="171"/>
      <c r="O109" s="171"/>
      <c r="P109" s="171"/>
      <c r="Q109" s="171"/>
      <c r="R109" s="171"/>
      <c r="S109" s="171"/>
      <c r="T109" s="171"/>
      <c r="U109" s="171"/>
      <c r="V109" s="171"/>
      <c r="W109" s="171"/>
      <c r="X109" s="172"/>
    </row>
    <row r="110" spans="1:42">
      <c r="B110" s="173" t="s">
        <v>33</v>
      </c>
      <c r="C110" s="86">
        <v>0</v>
      </c>
      <c r="D110" s="86">
        <v>5</v>
      </c>
      <c r="E110" s="86">
        <v>10</v>
      </c>
      <c r="F110" s="86">
        <v>15</v>
      </c>
      <c r="G110" s="86">
        <v>20</v>
      </c>
      <c r="H110" s="86">
        <v>25</v>
      </c>
      <c r="I110" s="86">
        <v>30</v>
      </c>
      <c r="J110" s="86">
        <v>35</v>
      </c>
      <c r="K110" s="86">
        <v>40</v>
      </c>
      <c r="L110" s="86">
        <v>45</v>
      </c>
      <c r="M110" s="86">
        <v>50</v>
      </c>
      <c r="N110" s="86">
        <v>55</v>
      </c>
      <c r="O110" s="86">
        <v>60</v>
      </c>
      <c r="P110" s="86">
        <v>61</v>
      </c>
      <c r="Q110" s="86">
        <v>62</v>
      </c>
      <c r="R110" s="86">
        <v>63</v>
      </c>
      <c r="S110" s="86">
        <v>64</v>
      </c>
      <c r="T110" s="86">
        <v>65</v>
      </c>
      <c r="U110" s="86">
        <v>66</v>
      </c>
      <c r="V110" s="86">
        <v>67</v>
      </c>
      <c r="W110" s="86">
        <v>68</v>
      </c>
      <c r="X110" s="87">
        <v>69</v>
      </c>
    </row>
    <row r="111" spans="1:42">
      <c r="B111" s="173" t="s">
        <v>38</v>
      </c>
      <c r="C111" s="86" t="s">
        <v>35</v>
      </c>
      <c r="D111" s="86" t="s">
        <v>35</v>
      </c>
      <c r="E111" s="86" t="s">
        <v>35</v>
      </c>
      <c r="F111" s="86" t="s">
        <v>35</v>
      </c>
      <c r="G111" s="86" t="s">
        <v>35</v>
      </c>
      <c r="H111" s="86" t="s">
        <v>35</v>
      </c>
      <c r="I111" s="86" t="s">
        <v>35</v>
      </c>
      <c r="J111" s="86" t="s">
        <v>35</v>
      </c>
      <c r="K111" s="86" t="s">
        <v>35</v>
      </c>
      <c r="L111" s="86" t="s">
        <v>35</v>
      </c>
      <c r="M111" s="86" t="s">
        <v>35</v>
      </c>
      <c r="N111" s="86" t="s">
        <v>35</v>
      </c>
      <c r="O111" s="86" t="s">
        <v>35</v>
      </c>
      <c r="P111" s="86" t="s">
        <v>35</v>
      </c>
      <c r="Q111" s="86" t="s">
        <v>35</v>
      </c>
      <c r="R111" s="86" t="s">
        <v>35</v>
      </c>
      <c r="S111" s="86" t="s">
        <v>35</v>
      </c>
      <c r="T111" s="86" t="s">
        <v>35</v>
      </c>
      <c r="U111" s="86" t="s">
        <v>35</v>
      </c>
      <c r="V111" s="86" t="s">
        <v>35</v>
      </c>
      <c r="W111" s="86" t="s">
        <v>35</v>
      </c>
      <c r="X111" s="87" t="s">
        <v>35</v>
      </c>
    </row>
    <row r="112" spans="1:42">
      <c r="B112" s="173">
        <v>0.1</v>
      </c>
      <c r="C112" s="86">
        <v>31.501000000000001</v>
      </c>
      <c r="D112" s="86">
        <v>31.193200000000001</v>
      </c>
      <c r="E112" s="86">
        <v>30.4434</v>
      </c>
      <c r="F112" s="86">
        <v>29.471499999999999</v>
      </c>
      <c r="G112" s="86">
        <v>28.354299999999999</v>
      </c>
      <c r="H112" s="86">
        <v>27.1096</v>
      </c>
      <c r="I112" s="86">
        <v>25.7438</v>
      </c>
      <c r="J112" s="86">
        <v>24.265599999999999</v>
      </c>
      <c r="K112" s="86">
        <v>22.685400000000001</v>
      </c>
      <c r="L112" s="86">
        <v>21.006399999999999</v>
      </c>
      <c r="M112" s="86">
        <v>19.220500000000001</v>
      </c>
      <c r="N112" s="86">
        <v>17.290199999999999</v>
      </c>
      <c r="O112" s="86">
        <v>15.1181</v>
      </c>
      <c r="P112" s="86">
        <v>14.6388</v>
      </c>
      <c r="Q112" s="86">
        <v>14.139799999999999</v>
      </c>
      <c r="R112" s="86">
        <v>13.619400000000001</v>
      </c>
      <c r="S112" s="86">
        <v>13.0786</v>
      </c>
      <c r="T112" s="86">
        <v>12.518599999999999</v>
      </c>
      <c r="U112" s="86">
        <v>11.9468</v>
      </c>
      <c r="V112" s="86">
        <v>11.3764</v>
      </c>
      <c r="W112" s="86">
        <v>10.8292</v>
      </c>
      <c r="X112" s="87">
        <v>10.333</v>
      </c>
    </row>
    <row r="113" spans="2:24">
      <c r="B113" s="173">
        <v>0.3</v>
      </c>
      <c r="C113" s="86">
        <v>31.502400000000002</v>
      </c>
      <c r="D113" s="86">
        <v>31.194199999999999</v>
      </c>
      <c r="E113" s="86">
        <v>30.443899999999999</v>
      </c>
      <c r="F113" s="86">
        <v>29.471499999999999</v>
      </c>
      <c r="G113" s="86">
        <v>28.354700000000001</v>
      </c>
      <c r="H113" s="86">
        <v>27.1096</v>
      </c>
      <c r="I113" s="86">
        <v>25.744299999999999</v>
      </c>
      <c r="J113" s="86">
        <v>24.266999999999999</v>
      </c>
      <c r="K113" s="86">
        <v>22.686800000000002</v>
      </c>
      <c r="L113" s="86">
        <v>21.008700000000001</v>
      </c>
      <c r="M113" s="86">
        <v>19.223600000000001</v>
      </c>
      <c r="N113" s="86">
        <v>17.294699999999999</v>
      </c>
      <c r="O113" s="86">
        <v>15.1236</v>
      </c>
      <c r="P113" s="86">
        <v>14.6442</v>
      </c>
      <c r="Q113" s="86">
        <v>14.145300000000001</v>
      </c>
      <c r="R113" s="86">
        <v>13.625400000000001</v>
      </c>
      <c r="S113" s="86">
        <v>13.084099999999999</v>
      </c>
      <c r="T113" s="86">
        <v>12.524100000000001</v>
      </c>
      <c r="U113" s="86">
        <v>11.9518</v>
      </c>
      <c r="V113" s="86">
        <v>11.3805</v>
      </c>
      <c r="W113" s="86">
        <v>10.8324</v>
      </c>
      <c r="X113" s="87">
        <v>10.3348</v>
      </c>
    </row>
    <row r="114" spans="2:24">
      <c r="B114" s="173">
        <v>0.5</v>
      </c>
      <c r="C114" s="86">
        <v>31.505500000000001</v>
      </c>
      <c r="D114" s="86">
        <v>31.196400000000001</v>
      </c>
      <c r="E114" s="86">
        <v>30.444800000000001</v>
      </c>
      <c r="F114" s="86">
        <v>29.471900000000002</v>
      </c>
      <c r="G114" s="86">
        <v>28.354700000000001</v>
      </c>
      <c r="H114" s="86">
        <v>27.11</v>
      </c>
      <c r="I114" s="86">
        <v>25.745200000000001</v>
      </c>
      <c r="J114" s="86">
        <v>24.268799999999999</v>
      </c>
      <c r="K114" s="86">
        <v>22.6904</v>
      </c>
      <c r="L114" s="86">
        <v>21.014199999999999</v>
      </c>
      <c r="M114" s="86">
        <v>19.230899999999998</v>
      </c>
      <c r="N114" s="86">
        <v>17.3034</v>
      </c>
      <c r="O114" s="86">
        <v>15.134499999999999</v>
      </c>
      <c r="P114" s="86">
        <v>14.6556</v>
      </c>
      <c r="Q114" s="86">
        <v>14.156599999999999</v>
      </c>
      <c r="R114" s="86">
        <v>13.6372</v>
      </c>
      <c r="S114" s="86">
        <v>13.0959</v>
      </c>
      <c r="T114" s="86">
        <v>12.535</v>
      </c>
      <c r="U114" s="86">
        <v>11.961399999999999</v>
      </c>
      <c r="V114" s="86">
        <v>11.3887</v>
      </c>
      <c r="W114" s="86">
        <v>10.8378</v>
      </c>
      <c r="X114" s="87">
        <v>10.337999999999999</v>
      </c>
    </row>
    <row r="115" spans="2:24">
      <c r="B115" s="173">
        <v>0.7</v>
      </c>
      <c r="C115" s="86">
        <v>31.510100000000001</v>
      </c>
      <c r="D115" s="86">
        <v>31.1996</v>
      </c>
      <c r="E115" s="86">
        <v>30.446200000000001</v>
      </c>
      <c r="F115" s="86">
        <v>29.4724</v>
      </c>
      <c r="G115" s="86">
        <v>28.3552</v>
      </c>
      <c r="H115" s="86">
        <v>27.110499999999998</v>
      </c>
      <c r="I115" s="86">
        <v>25.746600000000001</v>
      </c>
      <c r="J115" s="86">
        <v>24.2715</v>
      </c>
      <c r="K115" s="86">
        <v>22.695399999999999</v>
      </c>
      <c r="L115" s="86">
        <v>21.021899999999999</v>
      </c>
      <c r="M115" s="86">
        <v>19.241399999999999</v>
      </c>
      <c r="N115" s="86">
        <v>17.317</v>
      </c>
      <c r="O115" s="86">
        <v>15.1509</v>
      </c>
      <c r="P115" s="86">
        <v>14.672499999999999</v>
      </c>
      <c r="Q115" s="86">
        <v>14.1744</v>
      </c>
      <c r="R115" s="86">
        <v>13.654500000000001</v>
      </c>
      <c r="S115" s="86">
        <v>13.113200000000001</v>
      </c>
      <c r="T115" s="86">
        <v>12.551399999999999</v>
      </c>
      <c r="U115" s="86">
        <v>11.9764</v>
      </c>
      <c r="V115" s="86">
        <v>11.401</v>
      </c>
      <c r="W115" s="86">
        <v>10.8469</v>
      </c>
      <c r="X115" s="87">
        <v>10.343</v>
      </c>
    </row>
    <row r="116" spans="2:24">
      <c r="B116" s="173">
        <v>0.9</v>
      </c>
      <c r="C116" s="86">
        <v>31.515999999999998</v>
      </c>
      <c r="D116" s="86">
        <v>31.203299999999999</v>
      </c>
      <c r="E116" s="86">
        <v>30.447500000000002</v>
      </c>
      <c r="F116" s="86">
        <v>29.473299999999998</v>
      </c>
      <c r="G116" s="86">
        <v>28.355599999999999</v>
      </c>
      <c r="H116" s="86">
        <v>27.1114</v>
      </c>
      <c r="I116" s="86">
        <v>25.7484</v>
      </c>
      <c r="J116" s="86">
        <v>24.275600000000001</v>
      </c>
      <c r="K116" s="86">
        <v>22.7027</v>
      </c>
      <c r="L116" s="86">
        <v>21.032399999999999</v>
      </c>
      <c r="M116" s="86">
        <v>19.256</v>
      </c>
      <c r="N116" s="86">
        <v>17.335699999999999</v>
      </c>
      <c r="O116" s="86">
        <v>15.1732</v>
      </c>
      <c r="P116" s="86">
        <v>14.6957</v>
      </c>
      <c r="Q116" s="86">
        <v>14.1976</v>
      </c>
      <c r="R116" s="86">
        <v>13.678599999999999</v>
      </c>
      <c r="S116" s="86">
        <v>13.1364</v>
      </c>
      <c r="T116" s="86">
        <v>12.574199999999999</v>
      </c>
      <c r="U116" s="86">
        <v>11.9969</v>
      </c>
      <c r="V116" s="86">
        <v>11.4178</v>
      </c>
      <c r="W116" s="86">
        <v>10.8588</v>
      </c>
      <c r="X116" s="87">
        <v>10.350300000000001</v>
      </c>
    </row>
    <row r="117" spans="2:24">
      <c r="B117" s="173">
        <v>1.1000000000000001</v>
      </c>
      <c r="C117" s="86">
        <v>31.523299999999999</v>
      </c>
      <c r="D117" s="86">
        <v>31.208300000000001</v>
      </c>
      <c r="E117" s="86">
        <v>30.4498</v>
      </c>
      <c r="F117" s="86">
        <v>29.4742</v>
      </c>
      <c r="G117" s="86">
        <v>28.3565</v>
      </c>
      <c r="H117" s="86">
        <v>27.1128</v>
      </c>
      <c r="I117" s="86">
        <v>25.750699999999998</v>
      </c>
      <c r="J117" s="86">
        <v>24.281099999999999</v>
      </c>
      <c r="K117" s="86">
        <v>22.7118</v>
      </c>
      <c r="L117" s="86">
        <v>21.045999999999999</v>
      </c>
      <c r="M117" s="86">
        <v>19.2742</v>
      </c>
      <c r="N117" s="86">
        <v>17.358899999999998</v>
      </c>
      <c r="O117" s="86">
        <v>15.2019</v>
      </c>
      <c r="P117" s="86">
        <v>14.7248</v>
      </c>
      <c r="Q117" s="86">
        <v>14.2277</v>
      </c>
      <c r="R117" s="86">
        <v>13.7087</v>
      </c>
      <c r="S117" s="86">
        <v>13.166499999999999</v>
      </c>
      <c r="T117" s="86">
        <v>12.6029</v>
      </c>
      <c r="U117" s="86">
        <v>12.0229</v>
      </c>
      <c r="V117" s="86">
        <v>11.4392</v>
      </c>
      <c r="W117" s="86">
        <v>10.874700000000001</v>
      </c>
      <c r="X117" s="87">
        <v>10.3589</v>
      </c>
    </row>
    <row r="118" spans="2:24">
      <c r="B118" s="173">
        <v>1.3</v>
      </c>
      <c r="C118" s="86">
        <v>31.532399999999999</v>
      </c>
      <c r="D118" s="86">
        <v>31.214600000000001</v>
      </c>
      <c r="E118" s="86">
        <v>30.452500000000001</v>
      </c>
      <c r="F118" s="86">
        <v>29.4756</v>
      </c>
      <c r="G118" s="86">
        <v>28.357399999999998</v>
      </c>
      <c r="H118" s="86">
        <v>27.114100000000001</v>
      </c>
      <c r="I118" s="86">
        <v>25.754300000000001</v>
      </c>
      <c r="J118" s="86">
        <v>24.287500000000001</v>
      </c>
      <c r="K118" s="86">
        <v>22.723199999999999</v>
      </c>
      <c r="L118" s="86">
        <v>21.063300000000002</v>
      </c>
      <c r="M118" s="86">
        <v>19.2974</v>
      </c>
      <c r="N118" s="86">
        <v>17.388100000000001</v>
      </c>
      <c r="O118" s="86">
        <v>15.236499999999999</v>
      </c>
      <c r="P118" s="86">
        <v>14.7608</v>
      </c>
      <c r="Q118" s="86">
        <v>14.2645</v>
      </c>
      <c r="R118" s="86">
        <v>13.746</v>
      </c>
      <c r="S118" s="86">
        <v>13.203799999999999</v>
      </c>
      <c r="T118" s="86">
        <v>12.638400000000001</v>
      </c>
      <c r="U118" s="86">
        <v>12.0547</v>
      </c>
      <c r="V118" s="86">
        <v>11.466100000000001</v>
      </c>
      <c r="W118" s="86">
        <v>10.893800000000001</v>
      </c>
      <c r="X118" s="87">
        <v>10.3703</v>
      </c>
    </row>
    <row r="119" spans="2:24">
      <c r="B119" s="173">
        <v>1.5</v>
      </c>
      <c r="C119" s="86">
        <v>31.542899999999999</v>
      </c>
      <c r="D119" s="86">
        <v>31.221499999999999</v>
      </c>
      <c r="E119" s="86">
        <v>30.455300000000001</v>
      </c>
      <c r="F119" s="86">
        <v>29.476900000000001</v>
      </c>
      <c r="G119" s="86">
        <v>28.3584</v>
      </c>
      <c r="H119" s="86">
        <v>27.115500000000001</v>
      </c>
      <c r="I119" s="86">
        <v>25.758400000000002</v>
      </c>
      <c r="J119" s="86">
        <v>24.296099999999999</v>
      </c>
      <c r="K119" s="86">
        <v>22.737300000000001</v>
      </c>
      <c r="L119" s="86">
        <v>21.0838</v>
      </c>
      <c r="M119" s="86">
        <v>19.325199999999999</v>
      </c>
      <c r="N119" s="86">
        <v>17.422699999999999</v>
      </c>
      <c r="O119" s="86">
        <v>15.327999999999999</v>
      </c>
      <c r="P119" s="86">
        <v>14.804</v>
      </c>
      <c r="Q119" s="86">
        <v>14.3087</v>
      </c>
      <c r="R119" s="86">
        <v>13.7906</v>
      </c>
      <c r="S119" s="86">
        <v>13.247999999999999</v>
      </c>
      <c r="T119" s="86">
        <v>12.6807</v>
      </c>
      <c r="U119" s="86">
        <v>12.093400000000001</v>
      </c>
      <c r="V119" s="86">
        <v>11.4984</v>
      </c>
      <c r="W119" s="86">
        <v>10.917</v>
      </c>
      <c r="X119" s="87">
        <v>10.383900000000001</v>
      </c>
    </row>
    <row r="120" spans="2:24">
      <c r="B120" s="173">
        <v>1.7</v>
      </c>
      <c r="C120" s="86">
        <v>31.5547</v>
      </c>
      <c r="D120" s="86">
        <v>31.229700000000001</v>
      </c>
      <c r="E120" s="86">
        <v>30.4589</v>
      </c>
      <c r="F120" s="86">
        <v>29.478300000000001</v>
      </c>
      <c r="G120" s="86">
        <v>28.359300000000001</v>
      </c>
      <c r="H120" s="86">
        <v>27.117799999999999</v>
      </c>
      <c r="I120" s="86">
        <v>25.763400000000001</v>
      </c>
      <c r="J120" s="86">
        <v>24.306100000000001</v>
      </c>
      <c r="K120" s="86">
        <v>22.754200000000001</v>
      </c>
      <c r="L120" s="86">
        <v>21.108899999999998</v>
      </c>
      <c r="M120" s="86">
        <v>19.357900000000001</v>
      </c>
      <c r="N120" s="86">
        <v>17.464099999999998</v>
      </c>
      <c r="O120" s="86">
        <v>15.327999999999999</v>
      </c>
      <c r="P120" s="86">
        <v>14.855</v>
      </c>
      <c r="Q120" s="86">
        <v>14.3611</v>
      </c>
      <c r="R120" s="86">
        <v>13.843400000000001</v>
      </c>
      <c r="S120" s="86">
        <v>13.3003</v>
      </c>
      <c r="T120" s="86">
        <v>12.731199999999999</v>
      </c>
      <c r="U120" s="86">
        <v>12.139900000000001</v>
      </c>
      <c r="V120" s="86">
        <v>11.5366</v>
      </c>
      <c r="W120" s="86">
        <v>10.9453</v>
      </c>
      <c r="X120" s="87">
        <v>10.4003</v>
      </c>
    </row>
    <row r="121" spans="2:24">
      <c r="B121" s="173">
        <v>1.9</v>
      </c>
      <c r="C121" s="86">
        <v>31.5688</v>
      </c>
      <c r="D121" s="86">
        <v>31.238800000000001</v>
      </c>
      <c r="E121" s="86">
        <v>30.462599999999998</v>
      </c>
      <c r="F121" s="86">
        <v>29.4801</v>
      </c>
      <c r="G121" s="86">
        <v>28.360600000000002</v>
      </c>
      <c r="H121" s="86">
        <v>27.1205</v>
      </c>
      <c r="I121" s="86">
        <v>25.7698</v>
      </c>
      <c r="J121" s="86">
        <v>24.3184</v>
      </c>
      <c r="K121" s="86">
        <v>22.7746</v>
      </c>
      <c r="L121" s="86">
        <v>21.138500000000001</v>
      </c>
      <c r="M121" s="86">
        <v>19.397099999999998</v>
      </c>
      <c r="N121" s="86">
        <v>17.5123</v>
      </c>
      <c r="O121" s="86">
        <v>15.3858</v>
      </c>
      <c r="P121" s="86">
        <v>14.914199999999999</v>
      </c>
      <c r="Q121" s="86">
        <v>14.4216</v>
      </c>
      <c r="R121" s="86">
        <v>13.9053</v>
      </c>
      <c r="S121" s="86">
        <v>13.361800000000001</v>
      </c>
      <c r="T121" s="86">
        <v>12.7904</v>
      </c>
      <c r="U121" s="86">
        <v>12.194000000000001</v>
      </c>
      <c r="V121" s="86">
        <v>11.5822</v>
      </c>
      <c r="W121" s="86">
        <v>10.978999999999999</v>
      </c>
      <c r="X121" s="87">
        <v>10.4199</v>
      </c>
    </row>
    <row r="122" spans="2:24">
      <c r="B122" s="173">
        <v>2.1</v>
      </c>
      <c r="C122" s="86">
        <v>31.5838</v>
      </c>
      <c r="D122" s="86">
        <v>31.249199999999998</v>
      </c>
      <c r="E122" s="86">
        <v>30.467099999999999</v>
      </c>
      <c r="F122" s="86">
        <v>29.482399999999998</v>
      </c>
      <c r="G122" s="86">
        <v>28.362500000000001</v>
      </c>
      <c r="H122" s="86">
        <v>27.123699999999999</v>
      </c>
      <c r="I122" s="86">
        <v>25.7775</v>
      </c>
      <c r="J122" s="86">
        <v>24.333400000000001</v>
      </c>
      <c r="K122" s="86">
        <v>22.799199999999999</v>
      </c>
      <c r="L122" s="86">
        <v>21.173100000000002</v>
      </c>
      <c r="M122" s="86">
        <v>19.442599999999999</v>
      </c>
      <c r="N122" s="86">
        <v>17.5688</v>
      </c>
      <c r="O122" s="86">
        <v>15.4528</v>
      </c>
      <c r="P122" s="86">
        <v>14.9834</v>
      </c>
      <c r="Q122" s="86">
        <v>14.4922</v>
      </c>
      <c r="R122" s="86">
        <v>13.9764</v>
      </c>
      <c r="S122" s="86">
        <v>13.4328</v>
      </c>
      <c r="T122" s="86">
        <v>12.8592</v>
      </c>
      <c r="U122" s="86">
        <v>12.257300000000001</v>
      </c>
      <c r="V122" s="86">
        <v>11.635899999999999</v>
      </c>
      <c r="W122" s="86">
        <v>11.0181</v>
      </c>
      <c r="X122" s="87">
        <v>10.443099999999999</v>
      </c>
    </row>
    <row r="123" spans="2:24">
      <c r="B123" s="173">
        <v>2.2999999999999998</v>
      </c>
      <c r="C123" s="86">
        <v>31.601099999999999</v>
      </c>
      <c r="D123" s="86">
        <v>31.2606</v>
      </c>
      <c r="E123" s="86">
        <v>30.471699999999998</v>
      </c>
      <c r="F123" s="86">
        <v>29.484200000000001</v>
      </c>
      <c r="G123" s="86">
        <v>28.3643</v>
      </c>
      <c r="H123" s="86">
        <v>27.127800000000001</v>
      </c>
      <c r="I123" s="86">
        <v>25.787099999999999</v>
      </c>
      <c r="J123" s="86">
        <v>24.351700000000001</v>
      </c>
      <c r="K123" s="86">
        <v>22.8279</v>
      </c>
      <c r="L123" s="86">
        <v>21.213999999999999</v>
      </c>
      <c r="M123" s="86">
        <v>19.4954</v>
      </c>
      <c r="N123" s="86">
        <v>17.633400000000002</v>
      </c>
      <c r="O123" s="86">
        <v>15.5297</v>
      </c>
      <c r="P123" s="86">
        <v>15.062200000000001</v>
      </c>
      <c r="Q123" s="86">
        <v>14.5732</v>
      </c>
      <c r="R123" s="86">
        <v>14.0588</v>
      </c>
      <c r="S123" s="86">
        <v>13.514699999999999</v>
      </c>
      <c r="T123" s="86">
        <v>12.938800000000001</v>
      </c>
      <c r="U123" s="86">
        <v>12.331099999999999</v>
      </c>
      <c r="V123" s="86">
        <v>11.698700000000001</v>
      </c>
      <c r="W123" s="86">
        <v>11.064500000000001</v>
      </c>
      <c r="X123" s="87">
        <v>10.4709</v>
      </c>
    </row>
    <row r="124" spans="2:24">
      <c r="B124" s="173">
        <v>2.5</v>
      </c>
      <c r="C124" s="86">
        <v>31.619800000000001</v>
      </c>
      <c r="D124" s="86">
        <v>31.2729</v>
      </c>
      <c r="E124" s="86">
        <v>30.476700000000001</v>
      </c>
      <c r="F124" s="86">
        <v>29.486899999999999</v>
      </c>
      <c r="G124" s="86">
        <v>28.366599999999998</v>
      </c>
      <c r="H124" s="86">
        <v>27.133299999999998</v>
      </c>
      <c r="I124" s="86">
        <v>25.7989</v>
      </c>
      <c r="J124" s="86">
        <v>24.3735</v>
      </c>
      <c r="K124" s="86">
        <v>22.862100000000002</v>
      </c>
      <c r="L124" s="86">
        <v>21.261800000000001</v>
      </c>
      <c r="M124" s="86">
        <v>19.557400000000001</v>
      </c>
      <c r="N124" s="86">
        <v>17.708600000000001</v>
      </c>
      <c r="O124" s="86">
        <v>15.618</v>
      </c>
      <c r="P124" s="86">
        <v>15.1532</v>
      </c>
      <c r="Q124" s="86">
        <v>14.6661</v>
      </c>
      <c r="R124" s="86">
        <v>14.153</v>
      </c>
      <c r="S124" s="86">
        <v>13.609400000000001</v>
      </c>
      <c r="T124" s="86">
        <v>13.030799999999999</v>
      </c>
      <c r="U124" s="86">
        <v>12.4162</v>
      </c>
      <c r="V124" s="86">
        <v>11.771599999999999</v>
      </c>
      <c r="W124" s="86">
        <v>11.119199999999999</v>
      </c>
      <c r="X124" s="87">
        <v>10.5032</v>
      </c>
    </row>
    <row r="125" spans="2:24">
      <c r="B125" s="173">
        <v>2.7</v>
      </c>
      <c r="C125" s="86">
        <v>31.6403</v>
      </c>
      <c r="D125" s="86">
        <v>31.286100000000001</v>
      </c>
      <c r="E125" s="86">
        <v>30.482099999999999</v>
      </c>
      <c r="F125" s="86">
        <v>29.4892</v>
      </c>
      <c r="G125" s="86">
        <v>28.369299999999999</v>
      </c>
      <c r="H125" s="86">
        <v>27.139600000000002</v>
      </c>
      <c r="I125" s="86">
        <v>25.812999999999999</v>
      </c>
      <c r="J125" s="86">
        <v>24.399899999999999</v>
      </c>
      <c r="K125" s="86">
        <v>22.902999999999999</v>
      </c>
      <c r="L125" s="86">
        <v>21.317799999999998</v>
      </c>
      <c r="M125" s="86">
        <v>19.628399999999999</v>
      </c>
      <c r="N125" s="86">
        <v>17.794599999999999</v>
      </c>
      <c r="O125" s="86">
        <v>15.719099999999999</v>
      </c>
      <c r="P125" s="86">
        <v>15.257</v>
      </c>
      <c r="Q125" s="86">
        <v>14.7722</v>
      </c>
      <c r="R125" s="86">
        <v>14.260899999999999</v>
      </c>
      <c r="S125" s="86">
        <v>13.7173</v>
      </c>
      <c r="T125" s="86">
        <v>13.136900000000001</v>
      </c>
      <c r="U125" s="86">
        <v>12.5154</v>
      </c>
      <c r="V125" s="86">
        <v>11.857100000000001</v>
      </c>
      <c r="W125" s="86">
        <v>11.183400000000001</v>
      </c>
      <c r="X125" s="87">
        <v>10.541499999999999</v>
      </c>
    </row>
    <row r="126" spans="2:24">
      <c r="B126" s="173">
        <v>2.9</v>
      </c>
      <c r="C126" s="86">
        <v>31.6631</v>
      </c>
      <c r="D126" s="86">
        <v>31.300699999999999</v>
      </c>
      <c r="E126" s="86">
        <v>30.488</v>
      </c>
      <c r="F126" s="86">
        <v>29.4924</v>
      </c>
      <c r="G126" s="86">
        <v>28.372499999999999</v>
      </c>
      <c r="H126" s="86">
        <v>27.147400000000001</v>
      </c>
      <c r="I126" s="86">
        <v>25.8308</v>
      </c>
      <c r="J126" s="86">
        <v>24.4313</v>
      </c>
      <c r="K126" s="86">
        <v>22.950800000000001</v>
      </c>
      <c r="L126" s="86">
        <v>21.382899999999999</v>
      </c>
      <c r="M126" s="86">
        <v>19.710799999999999</v>
      </c>
      <c r="N126" s="86">
        <v>17.893799999999999</v>
      </c>
      <c r="O126" s="86">
        <v>15.834300000000001</v>
      </c>
      <c r="P126" s="86">
        <v>15.375400000000001</v>
      </c>
      <c r="Q126" s="86">
        <v>14.893700000000001</v>
      </c>
      <c r="R126" s="86">
        <v>14.3843</v>
      </c>
      <c r="S126" s="86">
        <v>13.8416</v>
      </c>
      <c r="T126" s="86">
        <v>13.2584</v>
      </c>
      <c r="U126" s="86">
        <v>12.6297</v>
      </c>
      <c r="V126" s="86">
        <v>11.956899999999999</v>
      </c>
      <c r="W126" s="86">
        <v>11.258900000000001</v>
      </c>
      <c r="X126" s="87">
        <v>10.587</v>
      </c>
    </row>
    <row r="127" spans="2:24">
      <c r="B127" s="173">
        <v>3.1</v>
      </c>
      <c r="C127" s="86">
        <v>31.687200000000001</v>
      </c>
      <c r="D127" s="86">
        <v>31.316600000000001</v>
      </c>
      <c r="E127" s="86">
        <v>30.494399999999999</v>
      </c>
      <c r="F127" s="86">
        <v>29.4956</v>
      </c>
      <c r="G127" s="86">
        <v>28.3766</v>
      </c>
      <c r="H127" s="86">
        <v>27.157800000000002</v>
      </c>
      <c r="I127" s="86">
        <v>25.852599999999999</v>
      </c>
      <c r="J127" s="86">
        <v>24.4696</v>
      </c>
      <c r="K127" s="86">
        <v>23.0077</v>
      </c>
      <c r="L127" s="86">
        <v>21.459399999999999</v>
      </c>
      <c r="M127" s="86">
        <v>19.8064</v>
      </c>
      <c r="N127" s="86">
        <v>18.0077</v>
      </c>
      <c r="O127" s="86">
        <v>15.9663</v>
      </c>
      <c r="P127" s="86">
        <v>15.510999999999999</v>
      </c>
      <c r="Q127" s="86">
        <v>15.0326</v>
      </c>
      <c r="R127" s="86">
        <v>14.525399999999999</v>
      </c>
      <c r="S127" s="86">
        <v>13.983599999999999</v>
      </c>
      <c r="T127" s="86">
        <v>13.3986</v>
      </c>
      <c r="U127" s="86">
        <v>12.7622</v>
      </c>
      <c r="V127" s="86">
        <v>12.072900000000001</v>
      </c>
      <c r="W127" s="86">
        <v>11.3482</v>
      </c>
      <c r="X127" s="87">
        <v>10.640700000000001</v>
      </c>
    </row>
    <row r="128" spans="2:24">
      <c r="B128" s="173">
        <v>3.3</v>
      </c>
      <c r="C128" s="86">
        <v>31.7136</v>
      </c>
      <c r="D128" s="86">
        <v>31.333500000000001</v>
      </c>
      <c r="E128" s="86">
        <v>30.501300000000001</v>
      </c>
      <c r="F128" s="86">
        <v>29.498799999999999</v>
      </c>
      <c r="G128" s="86">
        <v>28.381599999999999</v>
      </c>
      <c r="H128" s="86">
        <v>27.1706</v>
      </c>
      <c r="I128" s="86">
        <v>25.8795</v>
      </c>
      <c r="J128" s="86">
        <v>24.5151</v>
      </c>
      <c r="K128" s="86">
        <v>23.0747</v>
      </c>
      <c r="L128" s="86">
        <v>21.5486</v>
      </c>
      <c r="M128" s="86">
        <v>19.916499999999999</v>
      </c>
      <c r="N128" s="86">
        <v>18.138300000000001</v>
      </c>
      <c r="O128" s="86">
        <v>16.117000000000001</v>
      </c>
      <c r="P128" s="86">
        <v>15.665800000000001</v>
      </c>
      <c r="Q128" s="86">
        <v>15.191000000000001</v>
      </c>
      <c r="R128" s="86">
        <v>14.686999999999999</v>
      </c>
      <c r="S128" s="86">
        <v>14.146599999999999</v>
      </c>
      <c r="T128" s="86">
        <v>13.559799999999999</v>
      </c>
      <c r="U128" s="86">
        <v>12.9161</v>
      </c>
      <c r="V128" s="86">
        <v>12.209099999999999</v>
      </c>
      <c r="W128" s="86">
        <v>11.4533</v>
      </c>
      <c r="X128" s="87">
        <v>10.7049</v>
      </c>
    </row>
    <row r="129" spans="2:24">
      <c r="B129" s="173">
        <v>3.5</v>
      </c>
      <c r="C129" s="86">
        <v>31.741800000000001</v>
      </c>
      <c r="D129" s="86">
        <v>31.351199999999999</v>
      </c>
      <c r="E129" s="86">
        <v>30.508099999999999</v>
      </c>
      <c r="F129" s="86">
        <v>29.502400000000002</v>
      </c>
      <c r="G129" s="86">
        <v>28.388000000000002</v>
      </c>
      <c r="H129" s="86">
        <v>27.186499999999999</v>
      </c>
      <c r="I129" s="86">
        <v>25.912700000000001</v>
      </c>
      <c r="J129" s="86">
        <v>24.5702</v>
      </c>
      <c r="K129" s="86">
        <v>23.154299999999999</v>
      </c>
      <c r="L129" s="86">
        <v>21.652899999999999</v>
      </c>
      <c r="M129" s="86">
        <v>20.044499999999999</v>
      </c>
      <c r="N129" s="86">
        <v>18.288599999999999</v>
      </c>
      <c r="O129" s="86">
        <v>16.29</v>
      </c>
      <c r="P129" s="86">
        <v>15.8429</v>
      </c>
      <c r="Q129" s="86">
        <v>15.372199999999999</v>
      </c>
      <c r="R129" s="86">
        <v>14.872299999999999</v>
      </c>
      <c r="S129" s="86">
        <v>14.3337</v>
      </c>
      <c r="T129" s="86">
        <v>13.746</v>
      </c>
      <c r="U129" s="86">
        <v>13.0945</v>
      </c>
      <c r="V129" s="86">
        <v>12.368399999999999</v>
      </c>
      <c r="W129" s="86">
        <v>11.578099999999999</v>
      </c>
      <c r="X129" s="87">
        <v>10.7814</v>
      </c>
    </row>
    <row r="130" spans="2:24">
      <c r="B130" s="173">
        <v>3.7</v>
      </c>
      <c r="C130" s="86">
        <v>31.772300000000001</v>
      </c>
      <c r="D130" s="86">
        <v>31.3703</v>
      </c>
      <c r="E130" s="86">
        <v>30.515799999999999</v>
      </c>
      <c r="F130" s="86">
        <v>29.507000000000001</v>
      </c>
      <c r="G130" s="86">
        <v>28.396100000000001</v>
      </c>
      <c r="H130" s="86">
        <v>27.207000000000001</v>
      </c>
      <c r="I130" s="86">
        <v>25.953700000000001</v>
      </c>
      <c r="J130" s="86">
        <v>24.6371</v>
      </c>
      <c r="K130" s="86">
        <v>23.2486</v>
      </c>
      <c r="L130" s="86">
        <v>21.774899999999999</v>
      </c>
      <c r="M130" s="86">
        <v>20.192900000000002</v>
      </c>
      <c r="N130" s="86">
        <v>18.462</v>
      </c>
      <c r="O130" s="86">
        <v>16.488499999999998</v>
      </c>
      <c r="P130" s="86">
        <v>16.046399999999998</v>
      </c>
      <c r="Q130" s="86">
        <v>15.5807</v>
      </c>
      <c r="R130" s="86">
        <v>15.084899999999999</v>
      </c>
      <c r="S130" s="86">
        <v>14.5495</v>
      </c>
      <c r="T130" s="86">
        <v>13.960900000000001</v>
      </c>
      <c r="U130" s="86">
        <v>13.302099999999999</v>
      </c>
      <c r="V130" s="86">
        <v>12.5564</v>
      </c>
      <c r="W130" s="86">
        <v>11.7265</v>
      </c>
      <c r="X130" s="87">
        <v>10.8733</v>
      </c>
    </row>
    <row r="131" spans="2:24">
      <c r="B131" s="173">
        <v>3.9</v>
      </c>
      <c r="C131" s="86">
        <v>31.804200000000002</v>
      </c>
      <c r="D131" s="86">
        <v>31.390799999999999</v>
      </c>
      <c r="E131" s="86">
        <v>30.523599999999998</v>
      </c>
      <c r="F131" s="86">
        <v>29.511500000000002</v>
      </c>
      <c r="G131" s="86">
        <v>28.406600000000001</v>
      </c>
      <c r="H131" s="86">
        <v>27.2334</v>
      </c>
      <c r="I131" s="86">
        <v>26.0047</v>
      </c>
      <c r="J131" s="86">
        <v>24.717199999999998</v>
      </c>
      <c r="K131" s="86">
        <v>23.360600000000002</v>
      </c>
      <c r="L131" s="86">
        <v>21.918299999999999</v>
      </c>
      <c r="M131" s="86">
        <v>20.3659</v>
      </c>
      <c r="N131" s="86">
        <v>18.662800000000001</v>
      </c>
      <c r="O131" s="86">
        <v>16.7166</v>
      </c>
      <c r="P131" s="86">
        <v>16.2804</v>
      </c>
      <c r="Q131" s="86">
        <v>15.8202</v>
      </c>
      <c r="R131" s="86">
        <v>15.3294</v>
      </c>
      <c r="S131" s="86">
        <v>14.7981</v>
      </c>
      <c r="T131" s="86">
        <v>14.209899999999999</v>
      </c>
      <c r="U131" s="86">
        <v>13.5448</v>
      </c>
      <c r="V131" s="86">
        <v>12.777699999999999</v>
      </c>
      <c r="W131" s="86">
        <v>11.904500000000001</v>
      </c>
      <c r="X131" s="87">
        <v>10.984400000000001</v>
      </c>
    </row>
    <row r="132" spans="2:24">
      <c r="B132" s="173">
        <v>4.0999999999999996</v>
      </c>
      <c r="C132" s="86">
        <v>31.838799999999999</v>
      </c>
      <c r="D132" s="86">
        <v>31.412199999999999</v>
      </c>
      <c r="E132" s="86">
        <v>30.5318</v>
      </c>
      <c r="F132" s="86">
        <v>29.516999999999999</v>
      </c>
      <c r="G132" s="86">
        <v>28.419799999999999</v>
      </c>
      <c r="H132" s="86">
        <v>27.267099999999999</v>
      </c>
      <c r="I132" s="86">
        <v>26.067499999999999</v>
      </c>
      <c r="J132" s="86">
        <v>24.814599999999999</v>
      </c>
      <c r="K132" s="86">
        <v>23.494399999999999</v>
      </c>
      <c r="L132" s="86">
        <v>22.0868</v>
      </c>
      <c r="M132" s="86">
        <v>20.567599999999999</v>
      </c>
      <c r="N132" s="86">
        <v>18.895399999999999</v>
      </c>
      <c r="O132" s="86">
        <v>16.9801</v>
      </c>
      <c r="P132" s="86">
        <v>16.5504</v>
      </c>
      <c r="Q132" s="86">
        <v>16.096900000000002</v>
      </c>
      <c r="R132" s="86">
        <v>15.6121</v>
      </c>
      <c r="S132" s="86">
        <v>15.0854</v>
      </c>
      <c r="T132" s="86">
        <v>14.499499999999999</v>
      </c>
      <c r="U132" s="86">
        <v>13.8284</v>
      </c>
      <c r="V132" s="86">
        <v>13.0404</v>
      </c>
      <c r="W132" s="86">
        <v>12.118</v>
      </c>
      <c r="X132" s="87">
        <v>11.119199999999999</v>
      </c>
    </row>
    <row r="133" spans="2:24">
      <c r="B133" s="173">
        <v>4.3</v>
      </c>
      <c r="C133" s="86">
        <v>31.875699999999998</v>
      </c>
      <c r="D133" s="86">
        <v>31.434999999999999</v>
      </c>
      <c r="E133" s="86">
        <v>30.540400000000002</v>
      </c>
      <c r="F133" s="86">
        <v>29.523800000000001</v>
      </c>
      <c r="G133" s="86">
        <v>28.437999999999999</v>
      </c>
      <c r="H133" s="86">
        <v>27.309899999999999</v>
      </c>
      <c r="I133" s="86">
        <v>26.145800000000001</v>
      </c>
      <c r="J133" s="86">
        <v>24.933499999999999</v>
      </c>
      <c r="K133" s="86">
        <v>23.653700000000001</v>
      </c>
      <c r="L133" s="86">
        <v>22.286200000000001</v>
      </c>
      <c r="M133" s="86">
        <v>20.803799999999999</v>
      </c>
      <c r="N133" s="86">
        <v>19.1663</v>
      </c>
      <c r="O133" s="86">
        <v>17.286100000000001</v>
      </c>
      <c r="P133" s="86">
        <v>16.863600000000002</v>
      </c>
      <c r="Q133" s="86">
        <v>16.417400000000001</v>
      </c>
      <c r="R133" s="86">
        <v>15.9399</v>
      </c>
      <c r="S133" s="86">
        <v>15.42</v>
      </c>
      <c r="T133" s="86">
        <v>14.837300000000001</v>
      </c>
      <c r="U133" s="86">
        <v>14.162100000000001</v>
      </c>
      <c r="V133" s="86">
        <v>13.3527</v>
      </c>
      <c r="W133" s="86">
        <v>12.376099999999999</v>
      </c>
      <c r="X133" s="87">
        <v>11.284000000000001</v>
      </c>
    </row>
    <row r="134" spans="2:24">
      <c r="B134" s="173">
        <v>4.5</v>
      </c>
      <c r="C134" s="86">
        <v>31.9148</v>
      </c>
      <c r="D134" s="86">
        <v>31.4587</v>
      </c>
      <c r="E134" s="86">
        <v>30.549499999999998</v>
      </c>
      <c r="F134" s="86">
        <v>29.532499999999999</v>
      </c>
      <c r="G134" s="86">
        <v>28.4617</v>
      </c>
      <c r="H134" s="86">
        <v>27.365400000000001</v>
      </c>
      <c r="I134" s="86">
        <v>26.243200000000002</v>
      </c>
      <c r="J134" s="86">
        <v>25.077300000000001</v>
      </c>
      <c r="K134" s="86">
        <v>23.845400000000001</v>
      </c>
      <c r="L134" s="86">
        <v>22.522400000000001</v>
      </c>
      <c r="M134" s="86">
        <v>21.082000000000001</v>
      </c>
      <c r="N134" s="86">
        <v>19.4831</v>
      </c>
      <c r="O134" s="86">
        <v>17.642099999999999</v>
      </c>
      <c r="P134" s="86">
        <v>17.228300000000001</v>
      </c>
      <c r="Q134" s="86">
        <v>16.790800000000001</v>
      </c>
      <c r="R134" s="86">
        <v>16.322299999999998</v>
      </c>
      <c r="S134" s="86">
        <v>15.809699999999999</v>
      </c>
      <c r="T134" s="86">
        <v>15.232900000000001</v>
      </c>
      <c r="U134" s="86">
        <v>14.5555</v>
      </c>
      <c r="V134" s="86">
        <v>13.7255</v>
      </c>
      <c r="W134" s="86">
        <v>12.6898</v>
      </c>
      <c r="X134" s="87">
        <v>11.486599999999999</v>
      </c>
    </row>
    <row r="135" spans="2:24">
      <c r="B135" s="173">
        <v>4.7</v>
      </c>
      <c r="C135" s="86">
        <v>31.9558</v>
      </c>
      <c r="D135" s="86">
        <v>31.483699999999999</v>
      </c>
      <c r="E135" s="86">
        <v>30.559100000000001</v>
      </c>
      <c r="F135" s="86">
        <v>29.542899999999999</v>
      </c>
      <c r="G135" s="86">
        <v>28.494</v>
      </c>
      <c r="H135" s="86">
        <v>27.436900000000001</v>
      </c>
      <c r="I135" s="86">
        <v>26.365200000000002</v>
      </c>
      <c r="J135" s="86">
        <v>25.254000000000001</v>
      </c>
      <c r="K135" s="86">
        <v>24.075800000000001</v>
      </c>
      <c r="L135" s="86">
        <v>22.804200000000002</v>
      </c>
      <c r="M135" s="86">
        <v>21.411200000000001</v>
      </c>
      <c r="N135" s="86">
        <v>19.856000000000002</v>
      </c>
      <c r="O135" s="86">
        <v>18.0596</v>
      </c>
      <c r="P135" s="86">
        <v>17.6553</v>
      </c>
      <c r="Q135" s="86">
        <v>17.227799999999998</v>
      </c>
      <c r="R135" s="86">
        <v>16.769400000000001</v>
      </c>
      <c r="S135" s="86">
        <v>16.267199999999999</v>
      </c>
      <c r="T135" s="86">
        <v>15.6981</v>
      </c>
      <c r="U135" s="86">
        <v>15.0221</v>
      </c>
      <c r="V135" s="86">
        <v>14.173</v>
      </c>
      <c r="W135" s="86">
        <v>13.073600000000001</v>
      </c>
      <c r="X135" s="87">
        <v>11.738300000000001</v>
      </c>
    </row>
    <row r="136" spans="2:24">
      <c r="B136" s="173">
        <v>4.9000000000000004</v>
      </c>
      <c r="C136" s="86">
        <v>32.000399999999999</v>
      </c>
      <c r="D136" s="86">
        <v>31.510100000000001</v>
      </c>
      <c r="E136" s="86">
        <v>30.569099999999999</v>
      </c>
      <c r="F136" s="86">
        <v>29.557500000000001</v>
      </c>
      <c r="G136" s="86">
        <v>28.537299999999998</v>
      </c>
      <c r="H136" s="86">
        <v>27.529800000000002</v>
      </c>
      <c r="I136" s="86">
        <v>26.5182</v>
      </c>
      <c r="J136" s="86">
        <v>25.470700000000001</v>
      </c>
      <c r="K136" s="86">
        <v>24.354399999999998</v>
      </c>
      <c r="L136" s="86">
        <v>23.1416</v>
      </c>
      <c r="M136" s="86">
        <v>21.8018</v>
      </c>
      <c r="N136" s="86">
        <v>20.2971</v>
      </c>
      <c r="O136" s="86">
        <v>18.551200000000001</v>
      </c>
      <c r="P136" s="86">
        <v>18.158300000000001</v>
      </c>
      <c r="Q136" s="86">
        <v>17.742699999999999</v>
      </c>
      <c r="R136" s="86">
        <v>17.296500000000002</v>
      </c>
      <c r="S136" s="86">
        <v>16.807099999999998</v>
      </c>
      <c r="T136" s="86">
        <v>16.248999999999999</v>
      </c>
      <c r="U136" s="86">
        <v>15.577500000000001</v>
      </c>
      <c r="V136" s="86">
        <v>14.7125</v>
      </c>
      <c r="W136" s="86">
        <v>13.545199999999999</v>
      </c>
      <c r="X136" s="87">
        <v>12.053800000000001</v>
      </c>
    </row>
    <row r="137" spans="2:24">
      <c r="B137" s="173">
        <v>5.0999999999999996</v>
      </c>
      <c r="C137" s="86">
        <v>32.045900000000003</v>
      </c>
      <c r="D137" s="86">
        <v>31.5379</v>
      </c>
      <c r="E137" s="86">
        <v>30.579599999999999</v>
      </c>
      <c r="F137" s="86">
        <v>29.577100000000002</v>
      </c>
      <c r="G137" s="86">
        <v>28.596499999999999</v>
      </c>
      <c r="H137" s="86">
        <v>27.650400000000001</v>
      </c>
      <c r="I137" s="86">
        <v>26.711200000000002</v>
      </c>
      <c r="J137" s="86">
        <v>25.7379</v>
      </c>
      <c r="K137" s="86">
        <v>24.693999999999999</v>
      </c>
      <c r="L137" s="86">
        <v>23.548100000000002</v>
      </c>
      <c r="M137" s="86">
        <v>22.270199999999999</v>
      </c>
      <c r="N137" s="86">
        <v>20.822500000000002</v>
      </c>
      <c r="O137" s="86">
        <v>19.135300000000001</v>
      </c>
      <c r="P137" s="86">
        <v>18.755199999999999</v>
      </c>
      <c r="Q137" s="86">
        <v>18.353200000000001</v>
      </c>
      <c r="R137" s="86">
        <v>17.9221</v>
      </c>
      <c r="S137" s="86">
        <v>17.447700000000001</v>
      </c>
      <c r="T137" s="86">
        <v>16.905000000000001</v>
      </c>
      <c r="U137" s="86">
        <v>16.243099999999998</v>
      </c>
      <c r="V137" s="86">
        <v>15.3672</v>
      </c>
      <c r="W137" s="86">
        <v>14.1289</v>
      </c>
      <c r="X137" s="87">
        <v>12.451700000000001</v>
      </c>
    </row>
    <row r="138" spans="2:24">
      <c r="B138" s="173">
        <v>5.3</v>
      </c>
      <c r="C138" s="86">
        <v>32.093699999999998</v>
      </c>
      <c r="D138" s="86">
        <v>31.567</v>
      </c>
      <c r="E138" s="86">
        <v>30.591799999999999</v>
      </c>
      <c r="F138" s="86">
        <v>29.6053</v>
      </c>
      <c r="G138" s="86">
        <v>28.677</v>
      </c>
      <c r="H138" s="86">
        <v>27.808399999999999</v>
      </c>
      <c r="I138" s="86">
        <v>26.9557</v>
      </c>
      <c r="J138" s="86">
        <v>26.069800000000001</v>
      </c>
      <c r="K138" s="86">
        <v>25.1097</v>
      </c>
      <c r="L138" s="86">
        <v>24.041599999999999</v>
      </c>
      <c r="M138" s="86">
        <v>22.8352</v>
      </c>
      <c r="N138" s="86">
        <v>21.453900000000001</v>
      </c>
      <c r="O138" s="86">
        <v>19.834599999999998</v>
      </c>
      <c r="P138" s="86">
        <v>19.4695</v>
      </c>
      <c r="Q138" s="86">
        <v>19.0839</v>
      </c>
      <c r="R138" s="86">
        <v>18.670100000000001</v>
      </c>
      <c r="S138" s="86">
        <v>18.2148</v>
      </c>
      <c r="T138" s="86">
        <v>17.690799999999999</v>
      </c>
      <c r="U138" s="86">
        <v>17.044799999999999</v>
      </c>
      <c r="V138" s="86">
        <v>16.165700000000001</v>
      </c>
      <c r="W138" s="86">
        <v>14.8573</v>
      </c>
      <c r="X138" s="87">
        <v>12.959300000000001</v>
      </c>
    </row>
    <row r="139" spans="2:24">
      <c r="B139" s="173">
        <v>5.5</v>
      </c>
      <c r="C139" s="86">
        <v>32.142400000000002</v>
      </c>
      <c r="D139" s="86">
        <v>31.597100000000001</v>
      </c>
      <c r="E139" s="86">
        <v>30.605499999999999</v>
      </c>
      <c r="F139" s="86">
        <v>29.645399999999999</v>
      </c>
      <c r="G139" s="86">
        <v>28.788599999999999</v>
      </c>
      <c r="H139" s="86">
        <v>28.015999999999998</v>
      </c>
      <c r="I139" s="86">
        <v>27.267600000000002</v>
      </c>
      <c r="J139" s="86">
        <v>26.485399999999998</v>
      </c>
      <c r="K139" s="86">
        <v>25.6236</v>
      </c>
      <c r="L139" s="86">
        <v>24.646699999999999</v>
      </c>
      <c r="M139" s="86">
        <v>23.523099999999999</v>
      </c>
      <c r="N139" s="86">
        <v>22.2197</v>
      </c>
      <c r="O139" s="86">
        <v>20.679600000000001</v>
      </c>
      <c r="P139" s="86">
        <v>20.3322</v>
      </c>
      <c r="Q139" s="86">
        <v>19.965299999999999</v>
      </c>
      <c r="R139" s="86">
        <v>19.572399999999998</v>
      </c>
      <c r="S139" s="86">
        <v>19.139900000000001</v>
      </c>
      <c r="T139" s="86">
        <v>18.641400000000001</v>
      </c>
      <c r="U139" s="86">
        <v>18.018599999999999</v>
      </c>
      <c r="V139" s="86">
        <v>17.145900000000001</v>
      </c>
      <c r="W139" s="86">
        <v>15.771000000000001</v>
      </c>
      <c r="X139" s="87">
        <v>13.614000000000001</v>
      </c>
    </row>
    <row r="140" spans="2:24">
      <c r="B140" s="173">
        <v>5.7</v>
      </c>
      <c r="C140" s="86">
        <v>32.192100000000003</v>
      </c>
      <c r="D140" s="86">
        <v>31.628499999999999</v>
      </c>
      <c r="E140" s="86">
        <v>30.622299999999999</v>
      </c>
      <c r="F140" s="86">
        <v>29.704999999999998</v>
      </c>
      <c r="G140" s="86">
        <v>28.942900000000002</v>
      </c>
      <c r="H140" s="86">
        <v>28.290500000000002</v>
      </c>
      <c r="I140" s="86">
        <v>27.6691</v>
      </c>
      <c r="J140" s="86">
        <v>27.0108</v>
      </c>
      <c r="K140" s="86">
        <v>26.2651</v>
      </c>
      <c r="L140" s="86">
        <v>25.395600000000002</v>
      </c>
      <c r="M140" s="86">
        <v>24.3703</v>
      </c>
      <c r="N140" s="86">
        <v>23.1584</v>
      </c>
      <c r="O140" s="86">
        <v>21.711600000000001</v>
      </c>
      <c r="P140" s="86">
        <v>21.385200000000001</v>
      </c>
      <c r="Q140" s="86">
        <v>21.041</v>
      </c>
      <c r="R140" s="86">
        <v>20.673200000000001</v>
      </c>
      <c r="S140" s="86">
        <v>20.2685</v>
      </c>
      <c r="T140" s="86">
        <v>19.800899999999999</v>
      </c>
      <c r="U140" s="86">
        <v>19.210899999999999</v>
      </c>
      <c r="V140" s="86">
        <v>18.3582</v>
      </c>
      <c r="W140" s="86">
        <v>16.927800000000001</v>
      </c>
      <c r="X140" s="87">
        <v>14.4671</v>
      </c>
    </row>
    <row r="141" spans="2:24">
      <c r="B141" s="173">
        <v>5.9</v>
      </c>
      <c r="C141" s="86">
        <v>32.241199999999999</v>
      </c>
      <c r="D141" s="86">
        <v>31.661200000000001</v>
      </c>
      <c r="E141" s="86">
        <v>30.645099999999999</v>
      </c>
      <c r="F141" s="86">
        <v>29.794699999999999</v>
      </c>
      <c r="G141" s="86">
        <v>29.159199999999998</v>
      </c>
      <c r="H141" s="86">
        <v>28.657900000000001</v>
      </c>
      <c r="I141" s="86">
        <v>28.190799999999999</v>
      </c>
      <c r="J141" s="86">
        <v>27.6814</v>
      </c>
      <c r="K141" s="86">
        <v>27.075900000000001</v>
      </c>
      <c r="L141" s="86">
        <v>26.334700000000002</v>
      </c>
      <c r="M141" s="86">
        <v>25.427</v>
      </c>
      <c r="N141" s="86">
        <v>24.324300000000001</v>
      </c>
      <c r="O141" s="86">
        <v>22.989100000000001</v>
      </c>
      <c r="P141" s="86">
        <v>22.6877</v>
      </c>
      <c r="Q141" s="86">
        <v>22.3704</v>
      </c>
      <c r="R141" s="86">
        <v>22.0321</v>
      </c>
      <c r="S141" s="86">
        <v>21.661100000000001</v>
      </c>
      <c r="T141" s="86">
        <v>21.232700000000001</v>
      </c>
      <c r="U141" s="86">
        <v>20.686399999999999</v>
      </c>
      <c r="V141" s="86">
        <v>19.870999999999999</v>
      </c>
      <c r="W141" s="86">
        <v>18.404199999999999</v>
      </c>
      <c r="X141" s="87">
        <v>15.5939</v>
      </c>
    </row>
    <row r="142" spans="2:24">
      <c r="B142" s="173">
        <v>6.1</v>
      </c>
      <c r="C142" s="86">
        <v>32.285899999999998</v>
      </c>
      <c r="D142" s="86">
        <v>31.695399999999999</v>
      </c>
      <c r="E142" s="86">
        <v>30.678799999999999</v>
      </c>
      <c r="F142" s="86">
        <v>29.9299</v>
      </c>
      <c r="G142" s="86">
        <v>29.464200000000002</v>
      </c>
      <c r="H142" s="86">
        <v>29.153199999999998</v>
      </c>
      <c r="I142" s="86">
        <v>28.877400000000002</v>
      </c>
      <c r="J142" s="86">
        <v>28.550899999999999</v>
      </c>
      <c r="K142" s="86">
        <v>28.115300000000001</v>
      </c>
      <c r="L142" s="86">
        <v>27.530200000000001</v>
      </c>
      <c r="M142" s="86">
        <v>26.7654</v>
      </c>
      <c r="N142" s="86">
        <v>25.794799999999999</v>
      </c>
      <c r="O142" s="86">
        <v>24.5943</v>
      </c>
      <c r="P142" s="86">
        <v>24.322500000000002</v>
      </c>
      <c r="Q142" s="86">
        <v>24.038</v>
      </c>
      <c r="R142" s="86">
        <v>23.735199999999999</v>
      </c>
      <c r="S142" s="86">
        <v>23.405200000000001</v>
      </c>
      <c r="T142" s="86">
        <v>23.024999999999999</v>
      </c>
      <c r="U142" s="86">
        <v>22.5365</v>
      </c>
      <c r="V142" s="86">
        <v>21.7804</v>
      </c>
      <c r="W142" s="86">
        <v>20.3081</v>
      </c>
      <c r="X142" s="87">
        <v>17.1035</v>
      </c>
    </row>
    <row r="143" spans="2:24">
      <c r="B143" s="173">
        <v>6.3</v>
      </c>
      <c r="C143" s="86">
        <v>32.321399999999997</v>
      </c>
      <c r="D143" s="86">
        <v>31.730899999999998</v>
      </c>
      <c r="E143" s="86">
        <v>30.732099999999999</v>
      </c>
      <c r="F143" s="86">
        <v>30.1389</v>
      </c>
      <c r="G143" s="86">
        <v>29.899899999999999</v>
      </c>
      <c r="H143" s="86">
        <v>29.832899999999999</v>
      </c>
      <c r="I143" s="86">
        <v>29.797000000000001</v>
      </c>
      <c r="J143" s="86">
        <v>29.697299999999998</v>
      </c>
      <c r="K143" s="86">
        <v>29.472799999999999</v>
      </c>
      <c r="L143" s="86">
        <v>29.081299999999999</v>
      </c>
      <c r="M143" s="86">
        <v>28.492699999999999</v>
      </c>
      <c r="N143" s="86">
        <v>27.685500000000001</v>
      </c>
      <c r="O143" s="86">
        <v>26.6493</v>
      </c>
      <c r="P143" s="86">
        <v>26.414000000000001</v>
      </c>
      <c r="Q143" s="86">
        <v>26.168600000000001</v>
      </c>
      <c r="R143" s="86">
        <v>25.909099999999999</v>
      </c>
      <c r="S143" s="86">
        <v>25.629100000000001</v>
      </c>
      <c r="T143" s="86">
        <v>25.308599999999998</v>
      </c>
      <c r="U143" s="86">
        <v>24.8934</v>
      </c>
      <c r="V143" s="86">
        <v>24.225100000000001</v>
      </c>
      <c r="W143" s="86">
        <v>22.793800000000001</v>
      </c>
      <c r="X143" s="87">
        <v>19.1617</v>
      </c>
    </row>
    <row r="144" spans="2:24">
      <c r="B144" s="173">
        <v>6.5</v>
      </c>
      <c r="C144" s="86">
        <v>32.337800000000001</v>
      </c>
      <c r="D144" s="86">
        <v>31.7682</v>
      </c>
      <c r="E144" s="86">
        <v>30.8231</v>
      </c>
      <c r="F144" s="86">
        <v>30.4648</v>
      </c>
      <c r="G144" s="86">
        <v>30.532699999999998</v>
      </c>
      <c r="H144" s="86">
        <v>30.7835</v>
      </c>
      <c r="I144" s="86">
        <v>31.053899999999999</v>
      </c>
      <c r="J144" s="86">
        <v>31.243300000000001</v>
      </c>
      <c r="K144" s="86">
        <v>31.286999999999999</v>
      </c>
      <c r="L144" s="86">
        <v>31.1404</v>
      </c>
      <c r="M144" s="86">
        <v>30.7744</v>
      </c>
      <c r="N144" s="86">
        <v>30.1721</v>
      </c>
      <c r="O144" s="86">
        <v>29.3413</v>
      </c>
      <c r="P144" s="86">
        <v>29.151</v>
      </c>
      <c r="Q144" s="86">
        <v>28.953399999999998</v>
      </c>
      <c r="R144" s="86">
        <v>28.748100000000001</v>
      </c>
      <c r="S144" s="86">
        <v>28.5291</v>
      </c>
      <c r="T144" s="86">
        <v>28.2819</v>
      </c>
      <c r="U144" s="86">
        <v>27.9605</v>
      </c>
      <c r="V144" s="86">
        <v>27.413699999999999</v>
      </c>
      <c r="W144" s="86">
        <v>26.091200000000001</v>
      </c>
      <c r="X144" s="87">
        <v>22.026199999999999</v>
      </c>
    </row>
    <row r="145" spans="2:24">
      <c r="B145" s="173">
        <v>6.7</v>
      </c>
      <c r="C145" s="86">
        <v>32.314100000000003</v>
      </c>
      <c r="D145" s="86">
        <v>31.808299999999999</v>
      </c>
      <c r="E145" s="86">
        <v>30.986999999999998</v>
      </c>
      <c r="F145" s="86">
        <v>30.984300000000001</v>
      </c>
      <c r="G145" s="86">
        <v>31.4741</v>
      </c>
      <c r="H145" s="86">
        <v>32.147500000000001</v>
      </c>
      <c r="I145" s="86">
        <v>32.822099999999999</v>
      </c>
      <c r="J145" s="86">
        <v>33.391199999999998</v>
      </c>
      <c r="K145" s="86">
        <v>33.784599999999998</v>
      </c>
      <c r="L145" s="86">
        <v>33.957099999999997</v>
      </c>
      <c r="M145" s="86">
        <v>33.8797</v>
      </c>
      <c r="N145" s="86">
        <v>33.541899999999998</v>
      </c>
      <c r="O145" s="86">
        <v>32.972799999999999</v>
      </c>
      <c r="P145" s="86">
        <v>32.839399999999998</v>
      </c>
      <c r="Q145" s="86">
        <v>32.7029</v>
      </c>
      <c r="R145" s="86">
        <v>32.564</v>
      </c>
      <c r="S145" s="86">
        <v>32.421500000000002</v>
      </c>
      <c r="T145" s="86">
        <v>32.266300000000001</v>
      </c>
      <c r="U145" s="86">
        <v>32.064100000000003</v>
      </c>
      <c r="V145" s="86">
        <v>31.682200000000002</v>
      </c>
      <c r="W145" s="86">
        <v>30.5623</v>
      </c>
      <c r="X145" s="87">
        <v>26.119900000000001</v>
      </c>
    </row>
    <row r="146" spans="2:24">
      <c r="B146" s="173">
        <v>6.9</v>
      </c>
      <c r="C146" s="86">
        <v>32.203000000000003</v>
      </c>
      <c r="D146" s="86">
        <v>31.856999999999999</v>
      </c>
      <c r="E146" s="86">
        <v>31.2943</v>
      </c>
      <c r="F146" s="86">
        <v>31.835599999999999</v>
      </c>
      <c r="G146" s="86">
        <v>32.921799999999998</v>
      </c>
      <c r="H146" s="86">
        <v>34.178800000000003</v>
      </c>
      <c r="I146" s="86">
        <v>35.4071</v>
      </c>
      <c r="J146" s="86">
        <v>36.492400000000004</v>
      </c>
      <c r="K146" s="86">
        <v>37.3611</v>
      </c>
      <c r="L146" s="86">
        <v>37.964700000000001</v>
      </c>
      <c r="M146" s="86">
        <v>38.275199999999998</v>
      </c>
      <c r="N146" s="86">
        <v>38.290700000000001</v>
      </c>
      <c r="O146" s="86">
        <v>38.066699999999997</v>
      </c>
      <c r="P146" s="86">
        <v>38.008000000000003</v>
      </c>
      <c r="Q146" s="86">
        <v>37.950200000000002</v>
      </c>
      <c r="R146" s="86">
        <v>37.897799999999997</v>
      </c>
      <c r="S146" s="86">
        <v>37.8536</v>
      </c>
      <c r="T146" s="86">
        <v>37.816299999999998</v>
      </c>
      <c r="U146" s="86">
        <v>37.7667</v>
      </c>
      <c r="V146" s="86">
        <v>37.6051</v>
      </c>
      <c r="W146" s="86">
        <v>36.816099999999999</v>
      </c>
      <c r="X146" s="87">
        <v>32.179299999999998</v>
      </c>
    </row>
    <row r="147" spans="2:24">
      <c r="B147" s="173">
        <v>7.1</v>
      </c>
      <c r="C147" s="86">
        <v>31.889299999999999</v>
      </c>
      <c r="D147" s="86">
        <v>31.930800000000001</v>
      </c>
      <c r="E147" s="86">
        <v>31.896599999999999</v>
      </c>
      <c r="F147" s="86">
        <v>33.293300000000002</v>
      </c>
      <c r="G147" s="86">
        <v>35.261400000000002</v>
      </c>
      <c r="H147" s="86">
        <v>37.366100000000003</v>
      </c>
      <c r="I147" s="86">
        <v>39.393300000000004</v>
      </c>
      <c r="J147" s="86">
        <v>41.219799999999999</v>
      </c>
      <c r="K147" s="86">
        <v>42.767200000000003</v>
      </c>
      <c r="L147" s="86">
        <v>43.984099999999998</v>
      </c>
      <c r="M147" s="86">
        <v>44.843600000000002</v>
      </c>
      <c r="N147" s="86">
        <v>45.354399999999998</v>
      </c>
      <c r="O147" s="86">
        <v>45.612099999999998</v>
      </c>
      <c r="P147" s="86">
        <v>45.653100000000002</v>
      </c>
      <c r="Q147" s="86">
        <v>45.703200000000002</v>
      </c>
      <c r="R147" s="86">
        <v>45.7669</v>
      </c>
      <c r="S147" s="86">
        <v>45.857900000000001</v>
      </c>
      <c r="T147" s="86">
        <v>45.976300000000002</v>
      </c>
      <c r="U147" s="86">
        <v>46.131100000000004</v>
      </c>
      <c r="V147" s="86">
        <v>46.267699999999998</v>
      </c>
      <c r="W147" s="86">
        <v>45.985399999999998</v>
      </c>
      <c r="X147" s="87">
        <v>41.592199999999998</v>
      </c>
    </row>
    <row r="148" spans="2:24">
      <c r="B148" s="173">
        <v>7.3</v>
      </c>
      <c r="C148" s="86">
        <v>31.054400000000001</v>
      </c>
      <c r="D148" s="86">
        <v>32.095100000000002</v>
      </c>
      <c r="E148" s="86">
        <v>33.149900000000002</v>
      </c>
      <c r="F148" s="86">
        <v>35.969799999999999</v>
      </c>
      <c r="G148" s="86">
        <v>39.341000000000001</v>
      </c>
      <c r="H148" s="86">
        <v>42.776800000000001</v>
      </c>
      <c r="I148" s="86">
        <v>46.049199999999999</v>
      </c>
      <c r="J148" s="86">
        <v>49.026499999999999</v>
      </c>
      <c r="K148" s="86">
        <v>51.621499999999997</v>
      </c>
      <c r="L148" s="86">
        <v>53.779400000000003</v>
      </c>
      <c r="M148" s="86">
        <v>55.477499999999999</v>
      </c>
      <c r="N148" s="86">
        <v>56.743099999999998</v>
      </c>
      <c r="O148" s="86">
        <v>57.717399999999998</v>
      </c>
      <c r="P148" s="86">
        <v>57.9131</v>
      </c>
      <c r="Q148" s="86">
        <v>58.122500000000002</v>
      </c>
      <c r="R148" s="86">
        <v>58.359299999999998</v>
      </c>
      <c r="S148" s="86">
        <v>58.641500000000001</v>
      </c>
      <c r="T148" s="86">
        <v>58.987499999999997</v>
      </c>
      <c r="U148" s="86">
        <v>59.433700000000002</v>
      </c>
      <c r="V148" s="86">
        <v>59.993600000000001</v>
      </c>
      <c r="W148" s="86">
        <v>60.471699999999998</v>
      </c>
      <c r="X148" s="87">
        <v>57.280299999999997</v>
      </c>
    </row>
    <row r="149" spans="2:24">
      <c r="B149" s="173">
        <v>7.5</v>
      </c>
      <c r="C149" s="86">
        <v>28.7075</v>
      </c>
      <c r="D149" s="86">
        <v>32.605400000000003</v>
      </c>
      <c r="E149" s="86">
        <v>36.055799999999998</v>
      </c>
      <c r="F149" s="86">
        <v>41.523000000000003</v>
      </c>
      <c r="G149" s="86">
        <v>47.419499999999999</v>
      </c>
      <c r="H149" s="86">
        <v>53.223999999999997</v>
      </c>
      <c r="I149" s="86">
        <v>58.696199999999997</v>
      </c>
      <c r="J149" s="86">
        <v>63.699399999999997</v>
      </c>
      <c r="K149" s="86">
        <v>68.133600000000001</v>
      </c>
      <c r="L149" s="86">
        <v>71.939599999999999</v>
      </c>
      <c r="M149" s="86">
        <v>75.099000000000004</v>
      </c>
      <c r="N149" s="86">
        <v>77.666700000000006</v>
      </c>
      <c r="O149" s="86">
        <v>79.879199999999997</v>
      </c>
      <c r="P149" s="86">
        <v>80.334500000000006</v>
      </c>
      <c r="Q149" s="86">
        <v>80.8125</v>
      </c>
      <c r="R149" s="86">
        <v>81.340599999999995</v>
      </c>
      <c r="S149" s="86">
        <v>81.946100000000001</v>
      </c>
      <c r="T149" s="86">
        <v>82.674499999999995</v>
      </c>
      <c r="U149" s="86">
        <v>83.594099999999997</v>
      </c>
      <c r="V149" s="86">
        <v>84.823300000000003</v>
      </c>
      <c r="W149" s="86">
        <v>86.507800000000003</v>
      </c>
      <c r="X149" s="87">
        <v>86.5715</v>
      </c>
    </row>
    <row r="150" spans="2:24">
      <c r="B150" s="173">
        <v>7.7</v>
      </c>
      <c r="C150" s="86">
        <v>22.541599999999999</v>
      </c>
      <c r="D150" s="86">
        <v>34.753300000000003</v>
      </c>
      <c r="E150" s="86">
        <v>44.587299999999999</v>
      </c>
      <c r="F150" s="86">
        <v>56.251399999999997</v>
      </c>
      <c r="G150" s="86">
        <v>67.919700000000006</v>
      </c>
      <c r="H150" s="86">
        <v>79.109899999999996</v>
      </c>
      <c r="I150" s="86">
        <v>89.580699999999993</v>
      </c>
      <c r="J150" s="86">
        <v>99.173000000000002</v>
      </c>
      <c r="K150" s="86">
        <v>107.773</v>
      </c>
      <c r="L150" s="86">
        <v>115.303</v>
      </c>
      <c r="M150" s="86">
        <v>121.758</v>
      </c>
      <c r="N150" s="86">
        <v>127.253</v>
      </c>
      <c r="O150" s="86">
        <v>132.22900000000001</v>
      </c>
      <c r="P150" s="86">
        <v>133.25800000000001</v>
      </c>
      <c r="Q150" s="86">
        <v>134.34200000000001</v>
      </c>
      <c r="R150" s="86">
        <v>135.51599999999999</v>
      </c>
      <c r="S150" s="86">
        <v>136.83199999999999</v>
      </c>
      <c r="T150" s="86">
        <v>138.38</v>
      </c>
      <c r="U150" s="86">
        <v>140.315</v>
      </c>
      <c r="V150" s="86">
        <v>142.941</v>
      </c>
      <c r="W150" s="86">
        <v>147.00700000000001</v>
      </c>
      <c r="X150" s="87">
        <v>155.22</v>
      </c>
    </row>
    <row r="151" spans="2:24">
      <c r="B151" s="173">
        <v>7.9</v>
      </c>
      <c r="C151" s="86">
        <v>109.00700000000001</v>
      </c>
      <c r="D151" s="86">
        <v>54.944899999999997</v>
      </c>
      <c r="E151" s="86">
        <v>97.001400000000004</v>
      </c>
      <c r="F151" s="86">
        <v>138.066</v>
      </c>
      <c r="G151" s="86">
        <v>177.28100000000001</v>
      </c>
      <c r="H151" s="86">
        <v>214.34800000000001</v>
      </c>
      <c r="I151" s="86">
        <v>248.96600000000001</v>
      </c>
      <c r="J151" s="86">
        <v>280.834</v>
      </c>
      <c r="K151" s="86">
        <v>309.68299999999999</v>
      </c>
      <c r="L151" s="86">
        <v>335.34199999999998</v>
      </c>
      <c r="M151" s="86">
        <v>357.83600000000001</v>
      </c>
      <c r="N151" s="86">
        <v>377.57600000000002</v>
      </c>
      <c r="O151" s="86">
        <v>395.94099999999997</v>
      </c>
      <c r="P151" s="86">
        <v>399.75099999999998</v>
      </c>
      <c r="Q151" s="86">
        <v>403.74799999999999</v>
      </c>
      <c r="R151" s="86">
        <v>408.03199999999998</v>
      </c>
      <c r="S151" s="86">
        <v>412.77199999999999</v>
      </c>
      <c r="T151" s="86">
        <v>418.25700000000001</v>
      </c>
      <c r="U151" s="86">
        <v>424.99099999999999</v>
      </c>
      <c r="V151" s="86">
        <v>434.06400000000002</v>
      </c>
      <c r="W151" s="86">
        <v>448.459</v>
      </c>
      <c r="X151" s="87">
        <v>490.26499999999999</v>
      </c>
    </row>
    <row r="152" spans="2:24" ht="16.5" thickBot="1">
      <c r="B152" s="174" t="s">
        <v>36</v>
      </c>
      <c r="C152" s="88">
        <f>0.2*SUM(C112:C151)</f>
        <v>267.40942000000007</v>
      </c>
      <c r="D152" s="88">
        <f t="shared" ref="D152:X152" si="2">0.2*SUM(D112:D151)</f>
        <v>257.14244000000002</v>
      </c>
      <c r="E152" s="88">
        <f t="shared" si="2"/>
        <v>262.48683999999997</v>
      </c>
      <c r="F152" s="88">
        <f t="shared" si="2"/>
        <v>268.83086000000003</v>
      </c>
      <c r="G152" s="88">
        <f t="shared" si="2"/>
        <v>275.07621999999998</v>
      </c>
      <c r="H152" s="88">
        <f t="shared" si="2"/>
        <v>280.60237999999998</v>
      </c>
      <c r="I152" s="88">
        <f t="shared" si="2"/>
        <v>284.98251999999997</v>
      </c>
      <c r="J152" s="88">
        <f t="shared" si="2"/>
        <v>287.89998000000003</v>
      </c>
      <c r="K152" s="88">
        <f t="shared" si="2"/>
        <v>289.10835999999995</v>
      </c>
      <c r="L152" s="88">
        <f t="shared" si="2"/>
        <v>288.4115000000001</v>
      </c>
      <c r="M152" s="88">
        <f t="shared" si="2"/>
        <v>285.65574000000004</v>
      </c>
      <c r="N152" s="88">
        <f t="shared" si="2"/>
        <v>280.72012000000001</v>
      </c>
      <c r="O152" s="88">
        <f t="shared" si="2"/>
        <v>273.55703999999997</v>
      </c>
      <c r="P152" s="88">
        <f t="shared" si="2"/>
        <v>271.85471999999999</v>
      </c>
      <c r="Q152" s="88">
        <f t="shared" si="2"/>
        <v>270.08442000000002</v>
      </c>
      <c r="R152" s="88">
        <f t="shared" si="2"/>
        <v>268.24412000000001</v>
      </c>
      <c r="S152" s="88">
        <f t="shared" si="2"/>
        <v>266.34506000000005</v>
      </c>
      <c r="T152" s="88">
        <f t="shared" si="2"/>
        <v>264.40144000000004</v>
      </c>
      <c r="U152" s="88">
        <f t="shared" si="2"/>
        <v>262.42862000000008</v>
      </c>
      <c r="V152" s="88">
        <f t="shared" si="2"/>
        <v>260.41996000000006</v>
      </c>
      <c r="W152" s="88">
        <f t="shared" si="2"/>
        <v>258.27278000000001</v>
      </c>
      <c r="X152" s="89">
        <f t="shared" si="2"/>
        <v>256.89006000000001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11</vt:i4>
      </vt:variant>
    </vt:vector>
  </HeadingPairs>
  <TitlesOfParts>
    <vt:vector size="17" baseType="lpstr">
      <vt:lpstr>Sheet1</vt:lpstr>
      <vt:lpstr>Sheet1A</vt:lpstr>
      <vt:lpstr>Sheet2</vt:lpstr>
      <vt:lpstr>Sheet2A</vt:lpstr>
      <vt:lpstr>Sheet3</vt:lpstr>
      <vt:lpstr>Sheet4</vt:lpstr>
      <vt:lpstr>Fig 3.11</vt:lpstr>
      <vt:lpstr>Fig 3.13</vt:lpstr>
      <vt:lpstr>Fig 3.12</vt:lpstr>
      <vt:lpstr>Fig 3.14</vt:lpstr>
      <vt:lpstr>Fig 3.16</vt:lpstr>
      <vt:lpstr>Fig 3.17</vt:lpstr>
      <vt:lpstr>Fig 3.19</vt:lpstr>
      <vt:lpstr>Fig 3.20</vt:lpstr>
      <vt:lpstr>Fig 3.21</vt:lpstr>
      <vt:lpstr>Fig 3.22</vt:lpstr>
      <vt:lpstr>Fig 3.28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</dc:creator>
  <cp:lastModifiedBy>Ward Silver</cp:lastModifiedBy>
  <cp:lastPrinted>2011-01-08T17:24:25Z</cp:lastPrinted>
  <dcterms:created xsi:type="dcterms:W3CDTF">2010-09-17T18:27:58Z</dcterms:created>
  <dcterms:modified xsi:type="dcterms:W3CDTF">2011-09-15T16:07:46Z</dcterms:modified>
</cp:coreProperties>
</file>